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630" windowHeight="12990" activeTab="0"/>
  </bookViews>
  <sheets>
    <sheet name="totalkostnad" sheetId="1" r:id="rId1"/>
    <sheet name="hjälptabell" sheetId="2" r:id="rId2"/>
  </sheets>
  <definedNames>
    <definedName name="_xlnm.Print_Area" localSheetId="0">'totalkostnad'!$A$1:$M$33</definedName>
  </definedNames>
  <calcPr fullCalcOnLoad="1"/>
</workbook>
</file>

<file path=xl/sharedStrings.xml><?xml version="1.0" encoding="utf-8"?>
<sst xmlns="http://schemas.openxmlformats.org/spreadsheetml/2006/main" count="146" uniqueCount="65">
  <si>
    <t>W</t>
  </si>
  <si>
    <t>h</t>
  </si>
  <si>
    <t>kWh/a</t>
  </si>
  <si>
    <t>electricity costs</t>
  </si>
  <si>
    <t>min</t>
  </si>
  <si>
    <t>year</t>
  </si>
  <si>
    <t>electricity energy price</t>
  </si>
  <si>
    <t>acumulated</t>
  </si>
  <si>
    <t>discount rate</t>
  </si>
  <si>
    <t>offer 1</t>
  </si>
  <si>
    <t>electricity costs discounted</t>
  </si>
  <si>
    <t>offer 2</t>
  </si>
  <si>
    <t>offer 3</t>
  </si>
  <si>
    <t>offer 4</t>
  </si>
  <si>
    <t>offer 5</t>
  </si>
  <si>
    <t>offer 6</t>
  </si>
  <si>
    <t>Philips</t>
  </si>
  <si>
    <t>SITECO</t>
  </si>
  <si>
    <t>Thorn</t>
  </si>
  <si>
    <t>LED Avenue</t>
  </si>
  <si>
    <t xml:space="preserve">
LED Mast Luminaire</t>
  </si>
  <si>
    <t>LED Koffer</t>
  </si>
  <si>
    <t>Företag 1</t>
  </si>
  <si>
    <t>Företag 2</t>
  </si>
  <si>
    <t>Företag 3</t>
  </si>
  <si>
    <t>Företag 4</t>
  </si>
  <si>
    <t>Företag 5</t>
  </si>
  <si>
    <t>Företag 6</t>
  </si>
  <si>
    <t>Anbudsgivare</t>
  </si>
  <si>
    <t>Lamptyp</t>
  </si>
  <si>
    <t>Offert 1</t>
  </si>
  <si>
    <t>Offert 2</t>
  </si>
  <si>
    <t>Offert 3</t>
  </si>
  <si>
    <t>Offert 4</t>
  </si>
  <si>
    <t>Offert 5</t>
  </si>
  <si>
    <t>Offert 6</t>
  </si>
  <si>
    <t>underhållskostnad</t>
  </si>
  <si>
    <t>elkostnad</t>
  </si>
  <si>
    <t>kalkylränta [%]</t>
  </si>
  <si>
    <t>total livscykelkostnad, LCC</t>
  </si>
  <si>
    <t>nuvärdesberäkning av LCC</t>
  </si>
  <si>
    <t>LCC per år och lampa</t>
  </si>
  <si>
    <t>inköpspris</t>
  </si>
  <si>
    <t>Beräkningsverktyg för livscykelkostnad (LCC), gatubelysning</t>
  </si>
  <si>
    <t>genomsnittlig driftstid per år [timmar/år]</t>
  </si>
  <si>
    <t>Obs!</t>
  </si>
  <si>
    <r>
      <t xml:space="preserve">Detta Excel-verktyg har tagits fram i projektet "Buy Smart+ - Grön upphandling för smarta inköp", med finansiering från EU-programmet Intelligent Energy - Europe.
</t>
    </r>
    <r>
      <rPr>
        <b/>
        <sz val="11"/>
        <rFont val="Calibri"/>
        <family val="2"/>
      </rPr>
      <t>www.buy-smart.info</t>
    </r>
    <r>
      <rPr>
        <sz val="11"/>
        <rFont val="Calibri"/>
        <family val="2"/>
      </rPr>
      <t xml:space="preserve">
</t>
    </r>
  </si>
  <si>
    <t>Fyll i de gröna fälten. Vita fält kommer att beräknas automatiskt och ska inte ändras.</t>
  </si>
  <si>
    <t>Med hjälp av beräkningsresultatet (LCC per år och lampa) kan man beräkna livscykelkostnaden för produktens livslängd.</t>
  </si>
  <si>
    <t>inköpspris per lampa [kr/lampa]</t>
  </si>
  <si>
    <t>nominell livslängd [timmar]</t>
  </si>
  <si>
    <t>elpris [kr/kWh]</t>
  </si>
  <si>
    <t>elprisökning per år [%]</t>
  </si>
  <si>
    <t>beräknad livslängd [år]</t>
  </si>
  <si>
    <t>elkostnad under beräknad livslängd</t>
  </si>
  <si>
    <t>elförbrukning per år [kWh/år]</t>
  </si>
  <si>
    <t>lampans effekt [W]</t>
  </si>
  <si>
    <t xml:space="preserve">timkostnad för underhåll och byte av lampa [kr/timme] </t>
  </si>
  <si>
    <t>tidsåtgång för ett lampbyte/underhåll [minuter/lampa]</t>
  </si>
  <si>
    <t>kr</t>
  </si>
  <si>
    <t>h/år</t>
  </si>
  <si>
    <t>år</t>
  </si>
  <si>
    <t>kWh/år</t>
  </si>
  <si>
    <t>kostnad för utbyte och underhåll per lampa och år</t>
  </si>
  <si>
    <t>livslängd</t>
  </si>
</sst>
</file>

<file path=xl/styles.xml><?xml version="1.0" encoding="utf-8"?>
<styleSheet xmlns="http://schemas.openxmlformats.org/spreadsheetml/2006/main">
  <numFmts count="5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"/>
    <numFmt numFmtId="189" formatCode="0.0000"/>
    <numFmt numFmtId="190" formatCode="0.00000"/>
    <numFmt numFmtId="191" formatCode="0.0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#,##0.0"/>
    <numFmt numFmtId="197" formatCode="0\ "/>
    <numFmt numFmtId="198" formatCode="0\ %"/>
    <numFmt numFmtId="199" formatCode="0.00000000"/>
    <numFmt numFmtId="200" formatCode="0.0000000"/>
    <numFmt numFmtId="201" formatCode="0.000000"/>
    <numFmt numFmtId="202" formatCode="#,##0.00\ &quot;€&quot;"/>
    <numFmt numFmtId="203" formatCode="_-* #,##0.0\ _€_-;\-* #,##0.0\ _€_-;_-* &quot;-&quot;??\ _€_-;_-@_-"/>
    <numFmt numFmtId="204" formatCode="_-* #,##0\ _€_-;\-* #,##0\ _€_-;_-* &quot;-&quot;??\ _€_-;_-@_-"/>
    <numFmt numFmtId="205" formatCode="&quot;€&quot;\ #,##0.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202" fontId="0" fillId="33" borderId="10" xfId="0" applyNumberFormat="1" applyFill="1" applyBorder="1" applyAlignment="1">
      <alignment/>
    </xf>
    <xf numFmtId="2" fontId="0" fillId="33" borderId="10" xfId="58" applyNumberFormat="1" applyFont="1" applyFill="1" applyBorder="1" applyAlignment="1">
      <alignment/>
    </xf>
    <xf numFmtId="0" fontId="8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right"/>
      <protection/>
    </xf>
    <xf numFmtId="0" fontId="7" fillId="35" borderId="14" xfId="0" applyFont="1" applyFill="1" applyBorder="1" applyAlignment="1" applyProtection="1">
      <alignment horizontal="right"/>
      <protection/>
    </xf>
    <xf numFmtId="188" fontId="4" fillId="33" borderId="15" xfId="0" applyNumberFormat="1" applyFont="1" applyFill="1" applyBorder="1" applyAlignment="1" applyProtection="1">
      <alignment horizontal="right"/>
      <protection/>
    </xf>
    <xf numFmtId="188" fontId="4" fillId="33" borderId="15" xfId="0" applyNumberFormat="1" applyFont="1" applyFill="1" applyBorder="1" applyAlignment="1" applyProtection="1">
      <alignment horizontal="center"/>
      <protection/>
    </xf>
    <xf numFmtId="188" fontId="4" fillId="33" borderId="15" xfId="0" applyNumberFormat="1" applyFont="1" applyFill="1" applyBorder="1" applyAlignment="1" applyProtection="1">
      <alignment/>
      <protection/>
    </xf>
    <xf numFmtId="188" fontId="4" fillId="33" borderId="16" xfId="0" applyNumberFormat="1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right"/>
      <protection/>
    </xf>
    <xf numFmtId="188" fontId="4" fillId="33" borderId="10" xfId="0" applyNumberFormat="1" applyFont="1" applyFill="1" applyBorder="1" applyAlignment="1" applyProtection="1">
      <alignment horizontal="center"/>
      <protection/>
    </xf>
    <xf numFmtId="188" fontId="4" fillId="33" borderId="18" xfId="0" applyNumberFormat="1" applyFont="1" applyFill="1" applyBorder="1" applyAlignment="1" applyProtection="1">
      <alignment horizontal="center"/>
      <protection/>
    </xf>
    <xf numFmtId="0" fontId="7" fillId="35" borderId="17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6" borderId="17" xfId="0" applyFont="1" applyFill="1" applyBorder="1" applyAlignment="1" applyProtection="1">
      <alignment horizontal="right"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right"/>
      <protection/>
    </xf>
    <xf numFmtId="2" fontId="4" fillId="33" borderId="10" xfId="0" applyNumberFormat="1" applyFont="1" applyFill="1" applyBorder="1" applyAlignment="1" applyProtection="1">
      <alignment horizontal="center"/>
      <protection/>
    </xf>
    <xf numFmtId="1" fontId="4" fillId="37" borderId="10" xfId="0" applyNumberFormat="1" applyFont="1" applyFill="1" applyBorder="1" applyAlignment="1" applyProtection="1">
      <alignment/>
      <protection/>
    </xf>
    <xf numFmtId="1" fontId="6" fillId="33" borderId="10" xfId="0" applyNumberFormat="1" applyFont="1" applyFill="1" applyBorder="1" applyAlignment="1" applyProtection="1">
      <alignment/>
      <protection/>
    </xf>
    <xf numFmtId="188" fontId="4" fillId="33" borderId="10" xfId="0" applyNumberFormat="1" applyFont="1" applyFill="1" applyBorder="1" applyAlignment="1" applyProtection="1">
      <alignment horizontal="right"/>
      <protection/>
    </xf>
    <xf numFmtId="188" fontId="4" fillId="33" borderId="10" xfId="0" applyNumberFormat="1" applyFont="1" applyFill="1" applyBorder="1" applyAlignment="1" applyProtection="1">
      <alignment/>
      <protection/>
    </xf>
    <xf numFmtId="188" fontId="6" fillId="33" borderId="10" xfId="0" applyNumberFormat="1" applyFont="1" applyFill="1" applyBorder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/>
      <protection/>
    </xf>
    <xf numFmtId="9" fontId="4" fillId="0" borderId="10" xfId="51" applyFont="1" applyFill="1" applyBorder="1" applyAlignment="1" applyProtection="1">
      <alignment/>
      <protection/>
    </xf>
    <xf numFmtId="188" fontId="4" fillId="0" borderId="10" xfId="0" applyNumberFormat="1" applyFont="1" applyFill="1" applyBorder="1" applyAlignment="1" applyProtection="1">
      <alignment horizontal="center"/>
      <protection/>
    </xf>
    <xf numFmtId="196" fontId="4" fillId="33" borderId="10" xfId="0" applyNumberFormat="1" applyFont="1" applyFill="1" applyBorder="1" applyAlignment="1" applyProtection="1">
      <alignment horizontal="right"/>
      <protection/>
    </xf>
    <xf numFmtId="196" fontId="4" fillId="33" borderId="10" xfId="0" applyNumberFormat="1" applyFont="1" applyFill="1" applyBorder="1" applyAlignment="1" applyProtection="1">
      <alignment/>
      <protection/>
    </xf>
    <xf numFmtId="3" fontId="4" fillId="33" borderId="18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 horizontal="center"/>
      <protection/>
    </xf>
    <xf numFmtId="4" fontId="4" fillId="33" borderId="19" xfId="0" applyNumberFormat="1" applyFont="1" applyFill="1" applyBorder="1" applyAlignment="1" applyProtection="1">
      <alignment horizontal="right"/>
      <protection/>
    </xf>
    <xf numFmtId="4" fontId="4" fillId="33" borderId="19" xfId="0" applyNumberFormat="1" applyFont="1" applyFill="1" applyBorder="1" applyAlignment="1" applyProtection="1">
      <alignment horizontal="center"/>
      <protection/>
    </xf>
    <xf numFmtId="4" fontId="4" fillId="33" borderId="19" xfId="0" applyNumberFormat="1" applyFont="1" applyFill="1" applyBorder="1" applyAlignment="1" applyProtection="1">
      <alignment/>
      <protection/>
    </xf>
    <xf numFmtId="4" fontId="4" fillId="33" borderId="20" xfId="0" applyNumberFormat="1" applyFont="1" applyFill="1" applyBorder="1" applyAlignment="1" applyProtection="1">
      <alignment horizontal="center"/>
      <protection/>
    </xf>
    <xf numFmtId="0" fontId="6" fillId="36" borderId="17" xfId="0" applyFont="1" applyFill="1" applyBorder="1" applyAlignment="1" applyProtection="1">
      <alignment horizontal="right" wrapText="1"/>
      <protection/>
    </xf>
    <xf numFmtId="0" fontId="6" fillId="36" borderId="17" xfId="0" applyFont="1" applyFill="1" applyBorder="1" applyAlignment="1" applyProtection="1">
      <alignment horizontal="right"/>
      <protection/>
    </xf>
    <xf numFmtId="188" fontId="4" fillId="33" borderId="21" xfId="0" applyNumberFormat="1" applyFont="1" applyFill="1" applyBorder="1" applyAlignment="1" applyProtection="1">
      <alignment horizontal="right"/>
      <protection/>
    </xf>
    <xf numFmtId="188" fontId="4" fillId="33" borderId="21" xfId="0" applyNumberFormat="1" applyFont="1" applyFill="1" applyBorder="1" applyAlignment="1" applyProtection="1">
      <alignment horizontal="center"/>
      <protection/>
    </xf>
    <xf numFmtId="188" fontId="4" fillId="33" borderId="21" xfId="0" applyNumberFormat="1" applyFont="1" applyFill="1" applyBorder="1" applyAlignment="1" applyProtection="1">
      <alignment/>
      <protection/>
    </xf>
    <xf numFmtId="188" fontId="4" fillId="33" borderId="22" xfId="0" applyNumberFormat="1" applyFont="1" applyFill="1" applyBorder="1" applyAlignment="1" applyProtection="1">
      <alignment horizontal="center"/>
      <protection/>
    </xf>
    <xf numFmtId="188" fontId="4" fillId="33" borderId="23" xfId="0" applyNumberFormat="1" applyFont="1" applyFill="1" applyBorder="1" applyAlignment="1" applyProtection="1">
      <alignment horizontal="center"/>
      <protection/>
    </xf>
    <xf numFmtId="10" fontId="4" fillId="33" borderId="23" xfId="0" applyNumberFormat="1" applyFont="1" applyFill="1" applyBorder="1" applyAlignment="1" applyProtection="1">
      <alignment/>
      <protection/>
    </xf>
    <xf numFmtId="188" fontId="4" fillId="33" borderId="24" xfId="0" applyNumberFormat="1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right"/>
      <protection/>
    </xf>
    <xf numFmtId="4" fontId="4" fillId="0" borderId="23" xfId="0" applyNumberFormat="1" applyFont="1" applyFill="1" applyBorder="1" applyAlignment="1" applyProtection="1">
      <alignment horizontal="right"/>
      <protection/>
    </xf>
    <xf numFmtId="4" fontId="4" fillId="33" borderId="23" xfId="0" applyNumberFormat="1" applyFont="1" applyFill="1" applyBorder="1" applyAlignment="1" applyProtection="1">
      <alignment horizontal="center"/>
      <protection/>
    </xf>
    <xf numFmtId="4" fontId="4" fillId="33" borderId="23" xfId="0" applyNumberFormat="1" applyFont="1" applyFill="1" applyBorder="1" applyAlignment="1" applyProtection="1">
      <alignment horizontal="right"/>
      <protection/>
    </xf>
    <xf numFmtId="0" fontId="5" fillId="33" borderId="26" xfId="0" applyFont="1" applyFill="1" applyBorder="1" applyAlignment="1" applyProtection="1">
      <alignment horizontal="right"/>
      <protection/>
    </xf>
    <xf numFmtId="4" fontId="5" fillId="33" borderId="27" xfId="0" applyNumberFormat="1" applyFont="1" applyFill="1" applyBorder="1" applyAlignment="1" applyProtection="1">
      <alignment horizontal="right"/>
      <protection/>
    </xf>
    <xf numFmtId="4" fontId="5" fillId="33" borderId="27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right"/>
      <protection/>
    </xf>
    <xf numFmtId="4" fontId="5" fillId="33" borderId="0" xfId="0" applyNumberFormat="1" applyFont="1" applyFill="1" applyBorder="1" applyAlignment="1" applyProtection="1">
      <alignment horizontal="right"/>
      <protection/>
    </xf>
    <xf numFmtId="0" fontId="5" fillId="38" borderId="28" xfId="0" applyFont="1" applyFill="1" applyBorder="1" applyAlignment="1" applyProtection="1">
      <alignment horizontal="left"/>
      <protection/>
    </xf>
    <xf numFmtId="0" fontId="4" fillId="38" borderId="29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0" fontId="4" fillId="38" borderId="30" xfId="0" applyFont="1" applyFill="1" applyBorder="1" applyAlignment="1" applyProtection="1">
      <alignment/>
      <protection/>
    </xf>
    <xf numFmtId="0" fontId="4" fillId="38" borderId="31" xfId="0" applyFont="1" applyFill="1" applyBorder="1" applyAlignment="1" applyProtection="1">
      <alignment/>
      <protection/>
    </xf>
    <xf numFmtId="0" fontId="4" fillId="38" borderId="32" xfId="0" applyFont="1" applyFill="1" applyBorder="1" applyAlignment="1" applyProtection="1">
      <alignment/>
      <protection/>
    </xf>
    <xf numFmtId="0" fontId="4" fillId="38" borderId="33" xfId="0" applyFont="1" applyFill="1" applyBorder="1" applyAlignment="1" applyProtection="1">
      <alignment/>
      <protection/>
    </xf>
    <xf numFmtId="2" fontId="4" fillId="39" borderId="10" xfId="0" applyNumberFormat="1" applyFont="1" applyFill="1" applyBorder="1" applyAlignment="1" applyProtection="1">
      <alignment horizontal="right"/>
      <protection locked="0"/>
    </xf>
    <xf numFmtId="2" fontId="4" fillId="39" borderId="10" xfId="0" applyNumberFormat="1" applyFont="1" applyFill="1" applyBorder="1" applyAlignment="1" applyProtection="1">
      <alignment/>
      <protection locked="0"/>
    </xf>
    <xf numFmtId="204" fontId="4" fillId="39" borderId="10" xfId="58" applyNumberFormat="1" applyFont="1" applyFill="1" applyBorder="1" applyAlignment="1" applyProtection="1">
      <alignment/>
      <protection locked="0"/>
    </xf>
    <xf numFmtId="204" fontId="4" fillId="39" borderId="10" xfId="58" applyNumberFormat="1" applyFont="1" applyFill="1" applyBorder="1" applyAlignment="1" applyProtection="1">
      <alignment horizontal="right"/>
      <protection locked="0"/>
    </xf>
    <xf numFmtId="1" fontId="4" fillId="39" borderId="10" xfId="0" applyNumberFormat="1" applyFont="1" applyFill="1" applyBorder="1" applyAlignment="1" applyProtection="1">
      <alignment horizontal="right"/>
      <protection locked="0"/>
    </xf>
    <xf numFmtId="4" fontId="4" fillId="39" borderId="10" xfId="0" applyNumberFormat="1" applyFont="1" applyFill="1" applyBorder="1" applyAlignment="1" applyProtection="1">
      <alignment horizontal="right"/>
      <protection locked="0"/>
    </xf>
    <xf numFmtId="9" fontId="4" fillId="39" borderId="10" xfId="51" applyFont="1" applyFill="1" applyBorder="1" applyAlignment="1" applyProtection="1">
      <alignment horizontal="right"/>
      <protection locked="0"/>
    </xf>
    <xf numFmtId="1" fontId="4" fillId="39" borderId="10" xfId="0" applyNumberFormat="1" applyFont="1" applyFill="1" applyBorder="1" applyAlignment="1" applyProtection="1">
      <alignment/>
      <protection locked="0"/>
    </xf>
    <xf numFmtId="4" fontId="4" fillId="39" borderId="19" xfId="0" applyNumberFormat="1" applyFont="1" applyFill="1" applyBorder="1" applyAlignment="1" applyProtection="1">
      <alignment horizontal="right"/>
      <protection locked="0"/>
    </xf>
    <xf numFmtId="10" fontId="4" fillId="39" borderId="23" xfId="0" applyNumberFormat="1" applyFont="1" applyFill="1" applyBorder="1" applyAlignment="1" applyProtection="1">
      <alignment horizontal="right"/>
      <protection locked="0"/>
    </xf>
    <xf numFmtId="1" fontId="5" fillId="39" borderId="28" xfId="0" applyNumberFormat="1" applyFont="1" applyFill="1" applyBorder="1" applyAlignment="1" applyProtection="1">
      <alignment horizontal="center"/>
      <protection locked="0"/>
    </xf>
    <xf numFmtId="1" fontId="5" fillId="39" borderId="30" xfId="0" applyNumberFormat="1" applyFont="1" applyFill="1" applyBorder="1" applyAlignment="1" applyProtection="1">
      <alignment horizontal="center"/>
      <protection locked="0"/>
    </xf>
    <xf numFmtId="1" fontId="5" fillId="39" borderId="27" xfId="0" applyNumberFormat="1" applyFont="1" applyFill="1" applyBorder="1" applyAlignment="1" applyProtection="1">
      <alignment horizontal="center" wrapText="1"/>
      <protection locked="0"/>
    </xf>
    <xf numFmtId="1" fontId="5" fillId="39" borderId="27" xfId="0" applyNumberFormat="1" applyFont="1" applyFill="1" applyBorder="1" applyAlignment="1" applyProtection="1">
      <alignment horizontal="center"/>
      <protection locked="0"/>
    </xf>
    <xf numFmtId="1" fontId="5" fillId="39" borderId="34" xfId="0" applyNumberFormat="1" applyFont="1" applyFill="1" applyBorder="1" applyAlignment="1" applyProtection="1">
      <alignment horizontal="center"/>
      <protection locked="0"/>
    </xf>
    <xf numFmtId="0" fontId="5" fillId="34" borderId="35" xfId="0" applyFont="1" applyFill="1" applyBorder="1" applyAlignment="1" applyProtection="1">
      <alignment horizontal="right" vertical="center"/>
      <protection/>
    </xf>
    <xf numFmtId="0" fontId="5" fillId="34" borderId="26" xfId="0" applyFont="1" applyFill="1" applyBorder="1" applyAlignment="1" applyProtection="1">
      <alignment horizontal="right" vertical="center"/>
      <protection/>
    </xf>
    <xf numFmtId="1" fontId="5" fillId="39" borderId="28" xfId="0" applyNumberFormat="1" applyFont="1" applyFill="1" applyBorder="1" applyAlignment="1" applyProtection="1">
      <alignment horizontal="center" wrapText="1"/>
      <protection locked="0"/>
    </xf>
    <xf numFmtId="1" fontId="5" fillId="39" borderId="3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left" wrapText="1"/>
      <protection/>
    </xf>
    <xf numFmtId="0" fontId="4" fillId="38" borderId="36" xfId="0" applyFont="1" applyFill="1" applyBorder="1" applyAlignment="1" applyProtection="1">
      <alignment horizontal="left" wrapText="1"/>
      <protection/>
    </xf>
    <xf numFmtId="0" fontId="4" fillId="38" borderId="0" xfId="0" applyFont="1" applyFill="1" applyBorder="1" applyAlignment="1" applyProtection="1">
      <alignment horizontal="left" wrapText="1"/>
      <protection/>
    </xf>
    <xf numFmtId="0" fontId="4" fillId="38" borderId="37" xfId="0" applyFont="1" applyFill="1" applyBorder="1" applyAlignment="1" applyProtection="1">
      <alignment horizontal="left" wrapText="1"/>
      <protection/>
    </xf>
    <xf numFmtId="0" fontId="7" fillId="40" borderId="23" xfId="0" applyFont="1" applyFill="1" applyBorder="1" applyAlignment="1" applyProtection="1">
      <alignment horizontal="center"/>
      <protection/>
    </xf>
    <xf numFmtId="0" fontId="7" fillId="40" borderId="24" xfId="0" applyFont="1" applyFill="1" applyBorder="1" applyAlignment="1" applyProtection="1">
      <alignment horizontal="center"/>
      <protection/>
    </xf>
    <xf numFmtId="1" fontId="5" fillId="39" borderId="38" xfId="0" applyNumberFormat="1" applyFont="1" applyFill="1" applyBorder="1" applyAlignment="1" applyProtection="1">
      <alignment horizontal="center"/>
      <protection locked="0"/>
    </xf>
    <xf numFmtId="1" fontId="5" fillId="39" borderId="39" xfId="0" applyNumberFormat="1" applyFont="1" applyFill="1" applyBorder="1" applyAlignment="1" applyProtection="1">
      <alignment horizontal="center"/>
      <protection locked="0"/>
    </xf>
    <xf numFmtId="1" fontId="5" fillId="39" borderId="4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" fontId="5" fillId="33" borderId="0" xfId="0" applyNumberFormat="1" applyFont="1" applyFill="1" applyBorder="1" applyAlignment="1" applyProtection="1">
      <alignment horizontal="right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/>
      <protection locked="0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uro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66675</xdr:rowOff>
    </xdr:from>
    <xdr:to>
      <xdr:col>12</xdr:col>
      <xdr:colOff>371475</xdr:colOff>
      <xdr:row>1</xdr:row>
      <xdr:rowOff>876300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66675"/>
          <a:ext cx="322897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695325</xdr:colOff>
      <xdr:row>32</xdr:row>
      <xdr:rowOff>495300</xdr:rowOff>
    </xdr:from>
    <xdr:to>
      <xdr:col>12</xdr:col>
      <xdr:colOff>371475</xdr:colOff>
      <xdr:row>32</xdr:row>
      <xdr:rowOff>1162050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8934450"/>
          <a:ext cx="32194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SheetLayoutView="100" zoomScalePageLayoutView="0" workbookViewId="0" topLeftCell="A3">
      <selection activeCell="N9" sqref="N9"/>
    </sheetView>
  </sheetViews>
  <sheetFormatPr defaultColWidth="11.421875" defaultRowHeight="12.75"/>
  <cols>
    <col min="1" max="1" width="52.7109375" style="99" customWidth="1"/>
    <col min="2" max="2" width="13.421875" style="99" customWidth="1"/>
    <col min="3" max="3" width="6.8515625" style="99" customWidth="1"/>
    <col min="4" max="4" width="13.421875" style="99" customWidth="1"/>
    <col min="5" max="5" width="6.28125" style="99" customWidth="1"/>
    <col min="6" max="6" width="13.421875" style="99" customWidth="1"/>
    <col min="7" max="7" width="6.28125" style="99" customWidth="1"/>
    <col min="8" max="8" width="13.421875" style="99" customWidth="1"/>
    <col min="9" max="9" width="6.421875" style="99" customWidth="1"/>
    <col min="10" max="10" width="13.421875" style="99" customWidth="1"/>
    <col min="11" max="11" width="6.421875" style="99" customWidth="1"/>
    <col min="12" max="12" width="13.421875" style="99" customWidth="1"/>
    <col min="13" max="13" width="6.421875" style="99" customWidth="1"/>
    <col min="14" max="14" width="73.8515625" style="99" customWidth="1"/>
    <col min="15" max="16384" width="11.421875" style="99" customWidth="1"/>
  </cols>
  <sheetData>
    <row r="1" spans="1:13" ht="28.5" customHeight="1">
      <c r="A1" s="6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72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7.25" customHeight="1" thickBot="1">
      <c r="A3" s="10"/>
      <c r="B3" s="94" t="s">
        <v>30</v>
      </c>
      <c r="C3" s="94"/>
      <c r="D3" s="94" t="s">
        <v>31</v>
      </c>
      <c r="E3" s="94"/>
      <c r="F3" s="94" t="s">
        <v>32</v>
      </c>
      <c r="G3" s="94"/>
      <c r="H3" s="94" t="s">
        <v>33</v>
      </c>
      <c r="I3" s="94"/>
      <c r="J3" s="94" t="s">
        <v>34</v>
      </c>
      <c r="K3" s="94"/>
      <c r="L3" s="94" t="s">
        <v>35</v>
      </c>
      <c r="M3" s="95"/>
      <c r="N3" s="100"/>
    </row>
    <row r="4" spans="1:14" ht="17.25" customHeight="1">
      <c r="A4" s="11" t="s">
        <v>28</v>
      </c>
      <c r="B4" s="85" t="s">
        <v>22</v>
      </c>
      <c r="C4" s="85"/>
      <c r="D4" s="85" t="s">
        <v>23</v>
      </c>
      <c r="E4" s="85"/>
      <c r="F4" s="85" t="s">
        <v>24</v>
      </c>
      <c r="G4" s="85"/>
      <c r="H4" s="85" t="s">
        <v>25</v>
      </c>
      <c r="I4" s="85"/>
      <c r="J4" s="85" t="s">
        <v>26</v>
      </c>
      <c r="K4" s="85"/>
      <c r="L4" s="85" t="s">
        <v>27</v>
      </c>
      <c r="M4" s="98"/>
      <c r="N4" s="100"/>
    </row>
    <row r="5" spans="1:14" ht="17.25" customHeight="1">
      <c r="A5" s="86" t="s">
        <v>29</v>
      </c>
      <c r="B5" s="88" t="s">
        <v>16</v>
      </c>
      <c r="C5" s="89"/>
      <c r="D5" s="81" t="s">
        <v>17</v>
      </c>
      <c r="E5" s="82"/>
      <c r="F5" s="88" t="s">
        <v>18</v>
      </c>
      <c r="G5" s="89"/>
      <c r="H5" s="81"/>
      <c r="I5" s="82"/>
      <c r="J5" s="81"/>
      <c r="K5" s="82"/>
      <c r="L5" s="81"/>
      <c r="M5" s="96"/>
      <c r="N5" s="100"/>
    </row>
    <row r="6" spans="1:14" ht="17.25" customHeight="1" thickBot="1">
      <c r="A6" s="87"/>
      <c r="B6" s="83" t="s">
        <v>21</v>
      </c>
      <c r="C6" s="84"/>
      <c r="D6" s="83" t="s">
        <v>20</v>
      </c>
      <c r="E6" s="84"/>
      <c r="F6" s="83" t="s">
        <v>19</v>
      </c>
      <c r="G6" s="84"/>
      <c r="H6" s="84"/>
      <c r="I6" s="84"/>
      <c r="J6" s="84"/>
      <c r="K6" s="84"/>
      <c r="L6" s="84"/>
      <c r="M6" s="97"/>
      <c r="N6" s="100"/>
    </row>
    <row r="7" spans="1:14" ht="21" customHeight="1">
      <c r="A7" s="12" t="s">
        <v>42</v>
      </c>
      <c r="B7" s="13"/>
      <c r="C7" s="14"/>
      <c r="D7" s="15"/>
      <c r="E7" s="14"/>
      <c r="F7" s="15"/>
      <c r="G7" s="14"/>
      <c r="H7" s="15"/>
      <c r="I7" s="14"/>
      <c r="J7" s="15"/>
      <c r="K7" s="14"/>
      <c r="L7" s="15"/>
      <c r="M7" s="16"/>
      <c r="N7" s="100"/>
    </row>
    <row r="8" spans="1:14" ht="17.25" customHeight="1">
      <c r="A8" s="17" t="s">
        <v>49</v>
      </c>
      <c r="B8" s="71">
        <v>850</v>
      </c>
      <c r="C8" s="18" t="s">
        <v>59</v>
      </c>
      <c r="D8" s="72">
        <v>420</v>
      </c>
      <c r="E8" s="18" t="s">
        <v>59</v>
      </c>
      <c r="F8" s="72">
        <v>1200</v>
      </c>
      <c r="G8" s="18" t="s">
        <v>59</v>
      </c>
      <c r="H8" s="72"/>
      <c r="I8" s="18" t="s">
        <v>59</v>
      </c>
      <c r="J8" s="72"/>
      <c r="K8" s="18" t="s">
        <v>59</v>
      </c>
      <c r="L8" s="72"/>
      <c r="M8" s="18" t="s">
        <v>59</v>
      </c>
      <c r="N8" s="101"/>
    </row>
    <row r="9" spans="1:14" ht="21" customHeight="1">
      <c r="A9" s="20" t="s">
        <v>64</v>
      </c>
      <c r="B9" s="21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100"/>
    </row>
    <row r="10" spans="1:14" ht="17.25" customHeight="1">
      <c r="A10" s="24" t="s">
        <v>50</v>
      </c>
      <c r="B10" s="74">
        <v>70000</v>
      </c>
      <c r="C10" s="25" t="s">
        <v>1</v>
      </c>
      <c r="D10" s="73">
        <v>50000</v>
      </c>
      <c r="E10" s="25" t="s">
        <v>1</v>
      </c>
      <c r="F10" s="73">
        <v>50000</v>
      </c>
      <c r="G10" s="25" t="s">
        <v>1</v>
      </c>
      <c r="H10" s="73"/>
      <c r="I10" s="25" t="s">
        <v>1</v>
      </c>
      <c r="J10" s="73"/>
      <c r="K10" s="25" t="s">
        <v>1</v>
      </c>
      <c r="L10" s="73"/>
      <c r="M10" s="25" t="s">
        <v>1</v>
      </c>
      <c r="N10" s="100"/>
    </row>
    <row r="11" spans="1:14" ht="17.25" customHeight="1">
      <c r="A11" s="17" t="s">
        <v>44</v>
      </c>
      <c r="B11" s="75">
        <v>4000</v>
      </c>
      <c r="C11" s="25" t="s">
        <v>60</v>
      </c>
      <c r="D11" s="26">
        <f>+B11</f>
        <v>4000</v>
      </c>
      <c r="E11" s="25" t="s">
        <v>60</v>
      </c>
      <c r="F11" s="26">
        <f>+D11</f>
        <v>4000</v>
      </c>
      <c r="G11" s="25" t="s">
        <v>60</v>
      </c>
      <c r="H11" s="26">
        <f>+F11</f>
        <v>4000</v>
      </c>
      <c r="I11" s="25" t="s">
        <v>60</v>
      </c>
      <c r="J11" s="26">
        <f>+H11</f>
        <v>4000</v>
      </c>
      <c r="K11" s="25" t="s">
        <v>60</v>
      </c>
      <c r="L11" s="26">
        <f>+J11</f>
        <v>4000</v>
      </c>
      <c r="M11" s="25" t="s">
        <v>60</v>
      </c>
      <c r="N11" s="100"/>
    </row>
    <row r="12" spans="1:14" ht="17.25" customHeight="1">
      <c r="A12" s="24" t="s">
        <v>53</v>
      </c>
      <c r="B12" s="27">
        <f>ROUND(B10/B11,0)</f>
        <v>18</v>
      </c>
      <c r="C12" s="28" t="s">
        <v>61</v>
      </c>
      <c r="D12" s="29">
        <f>ROUND(D10/D11,0)</f>
        <v>13</v>
      </c>
      <c r="E12" s="28" t="s">
        <v>61</v>
      </c>
      <c r="F12" s="30">
        <f>ROUND(F10/F11,0)</f>
        <v>13</v>
      </c>
      <c r="G12" s="28" t="s">
        <v>61</v>
      </c>
      <c r="H12" s="30">
        <f>ROUND(H10/H11,0)</f>
        <v>0</v>
      </c>
      <c r="I12" s="28" t="s">
        <v>61</v>
      </c>
      <c r="J12" s="30">
        <f>ROUND(J10/J11,0)</f>
        <v>0</v>
      </c>
      <c r="K12" s="28" t="s">
        <v>61</v>
      </c>
      <c r="L12" s="30">
        <f>ROUND(L10/L11,0)</f>
        <v>0</v>
      </c>
      <c r="M12" s="28" t="s">
        <v>61</v>
      </c>
      <c r="N12" s="101"/>
    </row>
    <row r="13" spans="1:14" ht="21" customHeight="1">
      <c r="A13" s="20" t="s">
        <v>37</v>
      </c>
      <c r="B13" s="31"/>
      <c r="C13" s="18"/>
      <c r="D13" s="32"/>
      <c r="E13" s="18"/>
      <c r="F13" s="33"/>
      <c r="G13" s="18"/>
      <c r="H13" s="33"/>
      <c r="I13" s="18"/>
      <c r="J13" s="33"/>
      <c r="K13" s="18"/>
      <c r="L13" s="33"/>
      <c r="M13" s="18"/>
      <c r="N13" s="100"/>
    </row>
    <row r="14" spans="1:14" ht="17.25" customHeight="1">
      <c r="A14" s="17" t="s">
        <v>51</v>
      </c>
      <c r="B14" s="76">
        <v>0.16</v>
      </c>
      <c r="C14" s="18" t="s">
        <v>59</v>
      </c>
      <c r="D14" s="34">
        <f>$B$14</f>
        <v>0.16</v>
      </c>
      <c r="E14" s="18" t="s">
        <v>59</v>
      </c>
      <c r="F14" s="34">
        <f>$B$14</f>
        <v>0.16</v>
      </c>
      <c r="G14" s="18" t="s">
        <v>59</v>
      </c>
      <c r="H14" s="34">
        <f>$B$14</f>
        <v>0.16</v>
      </c>
      <c r="I14" s="18" t="s">
        <v>59</v>
      </c>
      <c r="J14" s="34">
        <f>$B$14</f>
        <v>0.16</v>
      </c>
      <c r="K14" s="18" t="s">
        <v>59</v>
      </c>
      <c r="L14" s="34">
        <f>$B$14</f>
        <v>0.16</v>
      </c>
      <c r="M14" s="18" t="s">
        <v>59</v>
      </c>
      <c r="N14" s="100"/>
    </row>
    <row r="15" spans="1:15" ht="17.25" customHeight="1">
      <c r="A15" s="17" t="s">
        <v>56</v>
      </c>
      <c r="B15" s="75">
        <v>90</v>
      </c>
      <c r="C15" s="18" t="s">
        <v>0</v>
      </c>
      <c r="D15" s="78">
        <v>22</v>
      </c>
      <c r="E15" s="18" t="s">
        <v>0</v>
      </c>
      <c r="F15" s="78">
        <v>42</v>
      </c>
      <c r="G15" s="18" t="s">
        <v>0</v>
      </c>
      <c r="H15" s="78"/>
      <c r="I15" s="18" t="s">
        <v>0</v>
      </c>
      <c r="J15" s="78"/>
      <c r="K15" s="18" t="s">
        <v>0</v>
      </c>
      <c r="L15" s="78"/>
      <c r="M15" s="19" t="s">
        <v>0</v>
      </c>
      <c r="N15" s="100"/>
      <c r="O15" s="100"/>
    </row>
    <row r="16" spans="1:15" ht="17.25" customHeight="1">
      <c r="A16" s="17" t="s">
        <v>52</v>
      </c>
      <c r="B16" s="77">
        <v>0.03</v>
      </c>
      <c r="C16" s="18"/>
      <c r="D16" s="35">
        <f>+B16</f>
        <v>0.03</v>
      </c>
      <c r="E16" s="36"/>
      <c r="F16" s="35">
        <f>+D16</f>
        <v>0.03</v>
      </c>
      <c r="G16" s="36"/>
      <c r="H16" s="35">
        <f>+F16</f>
        <v>0.03</v>
      </c>
      <c r="I16" s="36"/>
      <c r="J16" s="35">
        <f>+H16</f>
        <v>0.03</v>
      </c>
      <c r="K16" s="36"/>
      <c r="L16" s="35">
        <f>+J16</f>
        <v>0.03</v>
      </c>
      <c r="M16" s="19"/>
      <c r="N16" s="100"/>
      <c r="O16" s="100"/>
    </row>
    <row r="17" spans="1:14" ht="17.25" customHeight="1">
      <c r="A17" s="17" t="s">
        <v>55</v>
      </c>
      <c r="B17" s="37">
        <f>(B15*B11)/1000</f>
        <v>360</v>
      </c>
      <c r="C17" s="25" t="s">
        <v>62</v>
      </c>
      <c r="D17" s="38">
        <f>(D15*D11)/1000</f>
        <v>88</v>
      </c>
      <c r="E17" s="25" t="s">
        <v>2</v>
      </c>
      <c r="F17" s="38">
        <f>(F15*F11)/1000</f>
        <v>168</v>
      </c>
      <c r="G17" s="25" t="s">
        <v>2</v>
      </c>
      <c r="H17" s="38">
        <f>(H15*H11)/1000</f>
        <v>0</v>
      </c>
      <c r="I17" s="25" t="s">
        <v>2</v>
      </c>
      <c r="J17" s="38">
        <f>(J15*J11)/1000</f>
        <v>0</v>
      </c>
      <c r="K17" s="25" t="s">
        <v>2</v>
      </c>
      <c r="L17" s="38">
        <f>(L15*L11)/1000</f>
        <v>0</v>
      </c>
      <c r="M17" s="39" t="s">
        <v>2</v>
      </c>
      <c r="N17" s="101"/>
    </row>
    <row r="18" spans="1:14" ht="17.25" customHeight="1">
      <c r="A18" s="17" t="s">
        <v>54</v>
      </c>
      <c r="B18" s="40">
        <f>B17*HLOOKUP($B$12,hjälptabell!$D$6:$AB$8,3,FALSE)</f>
        <v>1348.6714775806151</v>
      </c>
      <c r="C18" s="41" t="s">
        <v>59</v>
      </c>
      <c r="D18" s="34">
        <f>D17*HLOOKUP($D$12,hjälptabell!$D$6:$AB$8,3,FALSE)</f>
        <v>219.89848951326752</v>
      </c>
      <c r="E18" s="41" t="s">
        <v>59</v>
      </c>
      <c r="F18" s="34">
        <f>F17*HLOOKUP($F$12,hjälptabell!$D$6:$AB$8,3,FALSE)</f>
        <v>419.8062072526016</v>
      </c>
      <c r="G18" s="41" t="s">
        <v>59</v>
      </c>
      <c r="H18" s="34" t="e">
        <f>H17*HLOOKUP($H$12,hjälptabell!$D$6:$AB$8,3,FALSE)</f>
        <v>#N/A</v>
      </c>
      <c r="I18" s="41" t="s">
        <v>59</v>
      </c>
      <c r="J18" s="34" t="e">
        <f>J17*HLOOKUP($J$12,hjälptabell!$D$6:$AB$8,3,FALSE)</f>
        <v>#N/A</v>
      </c>
      <c r="K18" s="41" t="s">
        <v>59</v>
      </c>
      <c r="L18" s="34" t="e">
        <f>L17*HLOOKUP($L$12,hjälptabell!$D$6:$AB$8,3,FALSE)</f>
        <v>#N/A</v>
      </c>
      <c r="M18" s="41" t="s">
        <v>59</v>
      </c>
      <c r="N18" s="100"/>
    </row>
    <row r="19" spans="1:14" ht="21" customHeight="1">
      <c r="A19" s="20" t="s">
        <v>36</v>
      </c>
      <c r="B19" s="42"/>
      <c r="C19" s="43"/>
      <c r="D19" s="44"/>
      <c r="E19" s="43"/>
      <c r="F19" s="44"/>
      <c r="G19" s="43"/>
      <c r="H19" s="44"/>
      <c r="I19" s="43"/>
      <c r="J19" s="44"/>
      <c r="K19" s="43"/>
      <c r="L19" s="44"/>
      <c r="M19" s="43"/>
      <c r="N19" s="100"/>
    </row>
    <row r="20" spans="1:14" ht="29.25" customHeight="1">
      <c r="A20" s="46" t="s">
        <v>57</v>
      </c>
      <c r="B20" s="79">
        <v>30</v>
      </c>
      <c r="C20" s="43" t="s">
        <v>59</v>
      </c>
      <c r="D20" s="44">
        <f>+B20</f>
        <v>30</v>
      </c>
      <c r="E20" s="43" t="s">
        <v>59</v>
      </c>
      <c r="F20" s="44">
        <f>+D20</f>
        <v>30</v>
      </c>
      <c r="G20" s="43" t="s">
        <v>59</v>
      </c>
      <c r="H20" s="44">
        <f>+F20</f>
        <v>30</v>
      </c>
      <c r="I20" s="43" t="s">
        <v>59</v>
      </c>
      <c r="J20" s="44">
        <f>+H20</f>
        <v>30</v>
      </c>
      <c r="K20" s="43" t="s">
        <v>59</v>
      </c>
      <c r="L20" s="44">
        <f>+J20</f>
        <v>30</v>
      </c>
      <c r="M20" s="43" t="s">
        <v>59</v>
      </c>
      <c r="N20" s="100"/>
    </row>
    <row r="21" spans="1:14" ht="17.25" customHeight="1">
      <c r="A21" s="47" t="s">
        <v>58</v>
      </c>
      <c r="B21" s="79">
        <v>0</v>
      </c>
      <c r="C21" s="43" t="s">
        <v>4</v>
      </c>
      <c r="D21" s="44">
        <f>+B21</f>
        <v>0</v>
      </c>
      <c r="E21" s="43"/>
      <c r="F21" s="44">
        <f>+D21</f>
        <v>0</v>
      </c>
      <c r="G21" s="43"/>
      <c r="H21" s="44">
        <f>+F21</f>
        <v>0</v>
      </c>
      <c r="I21" s="43"/>
      <c r="J21" s="44">
        <f>+H21</f>
        <v>0</v>
      </c>
      <c r="K21" s="43"/>
      <c r="L21" s="44">
        <f>+J21</f>
        <v>0</v>
      </c>
      <c r="M21" s="45"/>
      <c r="N21" s="100"/>
    </row>
    <row r="22" spans="1:14" ht="17.25" customHeight="1">
      <c r="A22" s="47" t="s">
        <v>63</v>
      </c>
      <c r="B22" s="42">
        <f>IF(B12=0,"check utilisation time",(B20/60)*B21/B12)</f>
        <v>0</v>
      </c>
      <c r="C22" s="44" t="s">
        <v>59</v>
      </c>
      <c r="D22" s="44">
        <f>IF(D12=0,"check utilisation time",(D20/60)*D21/D12)</f>
        <v>0</v>
      </c>
      <c r="E22" s="44" t="s">
        <v>59</v>
      </c>
      <c r="F22" s="44">
        <f>IF(F12=0,"check utilisation time",(F20/60)*F21/F12)</f>
        <v>0</v>
      </c>
      <c r="G22" s="44" t="s">
        <v>59</v>
      </c>
      <c r="H22" s="44" t="str">
        <f>IF(H12=0,"koll livslängd",(H20/60)*H21/H12)</f>
        <v>koll livslängd</v>
      </c>
      <c r="I22" s="44" t="s">
        <v>59</v>
      </c>
      <c r="J22" s="44" t="str">
        <f>IF(J12=0,"koll livslängd",(J20/60)*J21/J12)</f>
        <v>koll livslängd</v>
      </c>
      <c r="K22" s="44" t="s">
        <v>59</v>
      </c>
      <c r="L22" s="44" t="str">
        <f>IF(L12=0,"koll livslängd",(L20/60)*L21/L12)</f>
        <v>koll livslängd</v>
      </c>
      <c r="M22" s="44" t="s">
        <v>59</v>
      </c>
      <c r="N22" s="100"/>
    </row>
    <row r="23" spans="1:14" ht="21" customHeight="1" thickBot="1">
      <c r="A23" s="20" t="s">
        <v>40</v>
      </c>
      <c r="B23" s="48"/>
      <c r="C23" s="49"/>
      <c r="D23" s="50"/>
      <c r="E23" s="49"/>
      <c r="F23" s="50"/>
      <c r="G23" s="49"/>
      <c r="H23" s="50"/>
      <c r="I23" s="49"/>
      <c r="J23" s="50"/>
      <c r="K23" s="49"/>
      <c r="L23" s="50"/>
      <c r="M23" s="51"/>
      <c r="N23" s="100"/>
    </row>
    <row r="24" spans="1:15" ht="17.25" customHeight="1" thickBot="1">
      <c r="A24" s="17" t="s">
        <v>38</v>
      </c>
      <c r="B24" s="80">
        <v>0.05</v>
      </c>
      <c r="C24" s="52"/>
      <c r="D24" s="53">
        <f>$B$24</f>
        <v>0.05</v>
      </c>
      <c r="E24" s="52"/>
      <c r="F24" s="53">
        <f>$B$24</f>
        <v>0.05</v>
      </c>
      <c r="G24" s="52"/>
      <c r="H24" s="53">
        <f>$B$24</f>
        <v>0.05</v>
      </c>
      <c r="I24" s="52"/>
      <c r="J24" s="53">
        <f>$B$24</f>
        <v>0.05</v>
      </c>
      <c r="K24" s="52"/>
      <c r="L24" s="53">
        <f>$B$24</f>
        <v>0.05</v>
      </c>
      <c r="M24" s="54"/>
      <c r="N24" s="100"/>
      <c r="O24" s="100"/>
    </row>
    <row r="25" spans="1:14" s="102" customFormat="1" ht="21" customHeight="1" thickBot="1">
      <c r="A25" s="55" t="s">
        <v>39</v>
      </c>
      <c r="B25" s="56">
        <f>HLOOKUP($B$12,hjälptabell!$D$6:$AB$33,8,FALSE)+B8+(B22*B12)</f>
        <v>1734.8341921652361</v>
      </c>
      <c r="C25" s="57" t="s">
        <v>59</v>
      </c>
      <c r="D25" s="58">
        <f>HLOOKUP($D$12,hjälptabell!$D$6:$AB$33,12,FALSE)+D8+(D22*D12)</f>
        <v>583.5148968604285</v>
      </c>
      <c r="E25" s="57" t="s">
        <v>59</v>
      </c>
      <c r="F25" s="56">
        <f>HLOOKUP($B$12,hjälptabell!$D$6:$AB$33,16,FALSE)+F8+(F22*F12)</f>
        <v>1612.9226230104434</v>
      </c>
      <c r="G25" s="57" t="s">
        <v>59</v>
      </c>
      <c r="H25" s="58" t="e">
        <f>HLOOKUP($B$12,hjälptabell!$D$6:$AB$33,20,FALSE)+H8+(H22*H12)</f>
        <v>#VALUE!</v>
      </c>
      <c r="I25" s="57" t="s">
        <v>59</v>
      </c>
      <c r="J25" s="58" t="e">
        <f>HLOOKUP($B$12,hjälptabell!$D$6:$AB$33,24,FALSE)+J8+(J22*J12)</f>
        <v>#VALUE!</v>
      </c>
      <c r="K25" s="57" t="s">
        <v>59</v>
      </c>
      <c r="L25" s="58" t="e">
        <f>HLOOKUP($B$12,hjälptabell!$D$6:$AB$33,28,FALSE)+L8+(L22*L12)</f>
        <v>#VALUE!</v>
      </c>
      <c r="M25" s="57" t="s">
        <v>59</v>
      </c>
      <c r="N25" s="101"/>
    </row>
    <row r="26" spans="1:14" s="102" customFormat="1" ht="15.75" thickBot="1">
      <c r="A26" s="59" t="s">
        <v>41</v>
      </c>
      <c r="B26" s="60">
        <f>IF(B25=0,0,B25/B12)</f>
        <v>96.37967734251312</v>
      </c>
      <c r="C26" s="61" t="s">
        <v>59</v>
      </c>
      <c r="D26" s="60">
        <f>IF(D25=0,0,D25/D12)</f>
        <v>44.88576129695604</v>
      </c>
      <c r="E26" s="61" t="s">
        <v>59</v>
      </c>
      <c r="F26" s="60">
        <f>IF(F25=0,0,F25/F12)</f>
        <v>124.07097100080334</v>
      </c>
      <c r="G26" s="61" t="s">
        <v>59</v>
      </c>
      <c r="H26" s="60" t="e">
        <f>IF(H25=0,0,H25/H12)</f>
        <v>#VALUE!</v>
      </c>
      <c r="I26" s="61" t="s">
        <v>59</v>
      </c>
      <c r="J26" s="60" t="e">
        <f>IF(J25=0,0,J25/J12)</f>
        <v>#VALUE!</v>
      </c>
      <c r="K26" s="61" t="s">
        <v>59</v>
      </c>
      <c r="L26" s="60" t="e">
        <f>IF(L25=0,0,L25/L12)</f>
        <v>#VALUE!</v>
      </c>
      <c r="M26" s="61" t="s">
        <v>59</v>
      </c>
      <c r="N26" s="101"/>
    </row>
    <row r="27" spans="1:14" s="102" customFormat="1" ht="15">
      <c r="A27" s="62"/>
      <c r="B27" s="103"/>
      <c r="C27" s="104"/>
      <c r="D27" s="103"/>
      <c r="E27" s="104"/>
      <c r="F27" s="103"/>
      <c r="G27" s="104"/>
      <c r="H27" s="103"/>
      <c r="I27" s="104"/>
      <c r="J27" s="63"/>
      <c r="K27" s="104"/>
      <c r="L27" s="103"/>
      <c r="M27" s="104"/>
      <c r="N27" s="101"/>
    </row>
    <row r="28" spans="1:12" ht="15">
      <c r="A28" s="7"/>
      <c r="L28" s="105"/>
    </row>
    <row r="29" spans="1:13" s="100" customFormat="1" ht="24" customHeight="1">
      <c r="A29" s="64" t="s">
        <v>45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67"/>
    </row>
    <row r="30" spans="1:13" s="100" customFormat="1" ht="24" customHeight="1">
      <c r="A30" s="91" t="s">
        <v>47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</row>
    <row r="31" spans="1:13" s="100" customFormat="1" ht="24" customHeight="1">
      <c r="A31" s="68" t="s">
        <v>48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</row>
    <row r="32" spans="1:13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94.5" customHeight="1">
      <c r="A33" s="90" t="s">
        <v>46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</sheetData>
  <sheetProtection sheet="1"/>
  <protectedRanges>
    <protectedRange sqref="B10:B11 B8 D8 F8 H8 J8 L8 B15 D15 F15 H15 J15 L15 B4:M6" name="Bereich1"/>
  </protectedRanges>
  <mergeCells count="27">
    <mergeCell ref="L4:M4"/>
    <mergeCell ref="H4:I4"/>
    <mergeCell ref="B4:C4"/>
    <mergeCell ref="D4:E4"/>
    <mergeCell ref="F3:G3"/>
    <mergeCell ref="H3:I3"/>
    <mergeCell ref="B3:C3"/>
    <mergeCell ref="D3:E3"/>
    <mergeCell ref="A33:M33"/>
    <mergeCell ref="A30:M30"/>
    <mergeCell ref="J3:K3"/>
    <mergeCell ref="L3:M3"/>
    <mergeCell ref="J4:K4"/>
    <mergeCell ref="L5:M5"/>
    <mergeCell ref="J6:K6"/>
    <mergeCell ref="L6:M6"/>
    <mergeCell ref="B6:C6"/>
    <mergeCell ref="D6:E6"/>
    <mergeCell ref="J5:K5"/>
    <mergeCell ref="F6:G6"/>
    <mergeCell ref="H6:I6"/>
    <mergeCell ref="F4:G4"/>
    <mergeCell ref="A5:A6"/>
    <mergeCell ref="B5:C5"/>
    <mergeCell ref="D5:E5"/>
    <mergeCell ref="F5:G5"/>
    <mergeCell ref="H5:I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B33"/>
  <sheetViews>
    <sheetView zoomScalePageLayoutView="0" workbookViewId="0" topLeftCell="A1">
      <selection activeCell="K32" sqref="K32"/>
    </sheetView>
  </sheetViews>
  <sheetFormatPr defaultColWidth="11.421875" defaultRowHeight="12.75"/>
  <cols>
    <col min="1" max="2" width="11.421875" style="0" customWidth="1"/>
    <col min="3" max="3" width="27.421875" style="0" customWidth="1"/>
  </cols>
  <sheetData>
    <row r="6" spans="1:28" ht="12.75">
      <c r="A6" s="1">
        <v>1</v>
      </c>
      <c r="B6" s="1"/>
      <c r="C6" s="2" t="s">
        <v>5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2">
        <v>15</v>
      </c>
      <c r="S6" s="2">
        <v>16</v>
      </c>
      <c r="T6" s="2">
        <v>17</v>
      </c>
      <c r="U6" s="2">
        <v>18</v>
      </c>
      <c r="V6" s="2">
        <v>19</v>
      </c>
      <c r="W6" s="2">
        <v>20</v>
      </c>
      <c r="X6" s="2">
        <v>21</v>
      </c>
      <c r="Y6" s="2">
        <v>22</v>
      </c>
      <c r="Z6" s="2">
        <v>23</v>
      </c>
      <c r="AA6" s="2">
        <v>24</v>
      </c>
      <c r="AB6" s="2">
        <v>25</v>
      </c>
    </row>
    <row r="7" spans="1:28" ht="12.75">
      <c r="A7" s="1">
        <v>2</v>
      </c>
      <c r="B7" s="1"/>
      <c r="C7" s="2" t="s">
        <v>6</v>
      </c>
      <c r="D7" s="4">
        <f>totalkostnad!B14</f>
        <v>0.16</v>
      </c>
      <c r="E7" s="4">
        <f>D7*(1+totalkostnad!$B$16)</f>
        <v>0.1648</v>
      </c>
      <c r="F7" s="4">
        <f>E7*(1+totalkostnad!$B$16)</f>
        <v>0.169744</v>
      </c>
      <c r="G7" s="4">
        <f>F7*(1+totalkostnad!$B$16)</f>
        <v>0.17483632000000002</v>
      </c>
      <c r="H7" s="4">
        <f>G7*(1+totalkostnad!$B$16)</f>
        <v>0.18008140960000002</v>
      </c>
      <c r="I7" s="4">
        <f>H7*(1+totalkostnad!$B$16)</f>
        <v>0.185483851888</v>
      </c>
      <c r="J7" s="4">
        <f>I7*(1+totalkostnad!$B$16)</f>
        <v>0.19104836744464002</v>
      </c>
      <c r="K7" s="4">
        <f>J7*(1+totalkostnad!$B$16)</f>
        <v>0.19677981846797923</v>
      </c>
      <c r="L7" s="4">
        <f>K7*(1+totalkostnad!$B$16)</f>
        <v>0.2026832130220186</v>
      </c>
      <c r="M7" s="4">
        <f>L7*(1+totalkostnad!$B$16)</f>
        <v>0.20876370941267916</v>
      </c>
      <c r="N7" s="4">
        <f>M7*(1+totalkostnad!$B$16)</f>
        <v>0.21502662069505954</v>
      </c>
      <c r="O7" s="4">
        <f>N7*(1+totalkostnad!$B$16)</f>
        <v>0.22147741931591133</v>
      </c>
      <c r="P7" s="4">
        <f>O7*(1+totalkostnad!$B$16)</f>
        <v>0.22812174189538867</v>
      </c>
      <c r="Q7" s="4">
        <f>P7*(1+totalkostnad!$B$16)</f>
        <v>0.23496539415225035</v>
      </c>
      <c r="R7" s="4">
        <f>Q7*(1+totalkostnad!$B$16)</f>
        <v>0.24201435597681786</v>
      </c>
      <c r="S7" s="4">
        <f>R7*(1+totalkostnad!$B$16)</f>
        <v>0.2492747866561224</v>
      </c>
      <c r="T7" s="4">
        <f>S7*(1+totalkostnad!$B$16)</f>
        <v>0.2567530302558061</v>
      </c>
      <c r="U7" s="4">
        <f>T7*(1+totalkostnad!$B$16)</f>
        <v>0.26445562116348026</v>
      </c>
      <c r="V7" s="4">
        <f>U7*(1+totalkostnad!$B$16)</f>
        <v>0.27238928979838467</v>
      </c>
      <c r="W7" s="4">
        <f>V7*(1+totalkostnad!$B$16)</f>
        <v>0.2805609684923362</v>
      </c>
      <c r="X7" s="4">
        <f>W7*(1+totalkostnad!$B$16)</f>
        <v>0.2889777975471063</v>
      </c>
      <c r="Y7" s="4">
        <f>X7*(1+totalkostnad!$B$16)</f>
        <v>0.29764713147351946</v>
      </c>
      <c r="Z7" s="4">
        <f>Y7*(1+totalkostnad!$B$16)</f>
        <v>0.30657654541772505</v>
      </c>
      <c r="AA7" s="4">
        <f>Z7*(1+totalkostnad!$B$16)</f>
        <v>0.3157738417802568</v>
      </c>
      <c r="AB7" s="4">
        <f>AA7*(1+totalkostnad!$B$16)</f>
        <v>0.3252470570336645</v>
      </c>
    </row>
    <row r="8" spans="1:28" ht="12.75">
      <c r="A8" s="1">
        <v>3</v>
      </c>
      <c r="B8" s="1"/>
      <c r="C8" s="2" t="s">
        <v>7</v>
      </c>
      <c r="D8" s="4">
        <f>D7</f>
        <v>0.16</v>
      </c>
      <c r="E8" s="4">
        <f aca="true" t="shared" si="0" ref="E8:AB8">D8+E7</f>
        <v>0.3248</v>
      </c>
      <c r="F8" s="4">
        <f t="shared" si="0"/>
        <v>0.494544</v>
      </c>
      <c r="G8" s="4">
        <f t="shared" si="0"/>
        <v>0.66938032</v>
      </c>
      <c r="H8" s="4">
        <f t="shared" si="0"/>
        <v>0.8494617296</v>
      </c>
      <c r="I8" s="4">
        <f t="shared" si="0"/>
        <v>1.034945581488</v>
      </c>
      <c r="J8" s="4">
        <f t="shared" si="0"/>
        <v>1.22599394893264</v>
      </c>
      <c r="K8" s="4">
        <f t="shared" si="0"/>
        <v>1.4227737674006191</v>
      </c>
      <c r="L8" s="4">
        <f t="shared" si="0"/>
        <v>1.6254569804226378</v>
      </c>
      <c r="M8" s="4">
        <f t="shared" si="0"/>
        <v>1.8342206898353168</v>
      </c>
      <c r="N8" s="4">
        <f t="shared" si="0"/>
        <v>2.0492473105303763</v>
      </c>
      <c r="O8" s="4">
        <f t="shared" si="0"/>
        <v>2.270724729846288</v>
      </c>
      <c r="P8" s="4">
        <f t="shared" si="0"/>
        <v>2.4988464717416763</v>
      </c>
      <c r="Q8" s="4">
        <f t="shared" si="0"/>
        <v>2.7338118658939266</v>
      </c>
      <c r="R8" s="4">
        <f t="shared" si="0"/>
        <v>2.9758262218707445</v>
      </c>
      <c r="S8" s="4">
        <f t="shared" si="0"/>
        <v>3.2251010085268668</v>
      </c>
      <c r="T8" s="4">
        <f t="shared" si="0"/>
        <v>3.481854038782673</v>
      </c>
      <c r="U8" s="4">
        <f t="shared" si="0"/>
        <v>3.746309659946153</v>
      </c>
      <c r="V8" s="4">
        <f t="shared" si="0"/>
        <v>4.018698949744538</v>
      </c>
      <c r="W8" s="4">
        <f t="shared" si="0"/>
        <v>4.299259918236874</v>
      </c>
      <c r="X8" s="4">
        <f t="shared" si="0"/>
        <v>4.588237715783981</v>
      </c>
      <c r="Y8" s="4">
        <f t="shared" si="0"/>
        <v>4.8858848472575005</v>
      </c>
      <c r="Z8" s="4">
        <f t="shared" si="0"/>
        <v>5.192461392675225</v>
      </c>
      <c r="AA8" s="4">
        <f t="shared" si="0"/>
        <v>5.508235234455483</v>
      </c>
      <c r="AB8" s="4">
        <f t="shared" si="0"/>
        <v>5.8334822914891475</v>
      </c>
    </row>
    <row r="9" spans="1:28" ht="12.75">
      <c r="A9" s="1">
        <v>4</v>
      </c>
      <c r="B9" s="1"/>
      <c r="C9" s="2" t="s">
        <v>8</v>
      </c>
      <c r="D9" s="5">
        <f>1/(1+totalkostnad!$B$24)^(hjälptabell!D6-1)</f>
        <v>1</v>
      </c>
      <c r="E9" s="5">
        <f>1/(1+totalkostnad!$B$24)^(hjälptabell!E6-1)</f>
        <v>0.9523809523809523</v>
      </c>
      <c r="F9" s="5">
        <f>1/(1+totalkostnad!$B$24)^(hjälptabell!F6-1)</f>
        <v>0.9070294784580498</v>
      </c>
      <c r="G9" s="5">
        <f>1/(1+totalkostnad!$B$24)^(hjälptabell!G6-1)</f>
        <v>0.863837598531476</v>
      </c>
      <c r="H9" s="5">
        <f>1/(1+totalkostnad!$B$24)^(hjälptabell!H6-1)</f>
        <v>0.822702474791882</v>
      </c>
      <c r="I9" s="5">
        <f>1/(1+totalkostnad!$B$24)^(hjälptabell!I6-1)</f>
        <v>0.783526166468459</v>
      </c>
      <c r="J9" s="5">
        <f>1/(1+totalkostnad!$B$24)^(hjälptabell!J6-1)</f>
        <v>0.7462153966366276</v>
      </c>
      <c r="K9" s="5">
        <f>1/(1+totalkostnad!$B$24)^(hjälptabell!K6-1)</f>
        <v>0.7106813301301215</v>
      </c>
      <c r="L9" s="5">
        <f>1/(1+totalkostnad!$B$24)^(hjälptabell!L6-1)</f>
        <v>0.6768393620286872</v>
      </c>
      <c r="M9" s="5">
        <f>1/(1+totalkostnad!$B$24)^(hjälptabell!M6-1)</f>
        <v>0.6446089162177973</v>
      </c>
      <c r="N9" s="5">
        <f>1/(1+totalkostnad!$B$24)^(hjälptabell!N6-1)</f>
        <v>0.6139132535407593</v>
      </c>
      <c r="O9" s="5">
        <f>1/(1+totalkostnad!$B$24)^(hjälptabell!O6-1)</f>
        <v>0.5846792890864374</v>
      </c>
      <c r="P9" s="5">
        <f>1/(1+totalkostnad!$B$24)^(hjälptabell!P6-1)</f>
        <v>0.5568374181775595</v>
      </c>
      <c r="Q9" s="5">
        <f>1/(1+totalkostnad!$B$24)^(hjälptabell!Q6-1)</f>
        <v>0.5303213506452946</v>
      </c>
      <c r="R9" s="5">
        <f>1/(1+totalkostnad!$B$24)^(hjälptabell!R6-1)</f>
        <v>0.5050679529955189</v>
      </c>
      <c r="S9" s="5">
        <f>1/(1+totalkostnad!$B$24)^(hjälptabell!S6-1)</f>
        <v>0.4810170980909702</v>
      </c>
      <c r="T9" s="5">
        <f>1/(1+totalkostnad!$B$24)^(hjälptabell!T6-1)</f>
        <v>0.4581115219914002</v>
      </c>
      <c r="U9" s="5">
        <f>1/(1+totalkostnad!$B$24)^(hjälptabell!U6-1)</f>
        <v>0.43629668761085727</v>
      </c>
      <c r="V9" s="5">
        <f>1/(1+totalkostnad!$B$24)^(hjälptabell!V6-1)</f>
        <v>0.41552065486748313</v>
      </c>
      <c r="W9" s="5">
        <f>1/(1+totalkostnad!$B$24)^(hjälptabell!W6-1)</f>
        <v>0.3957339570166506</v>
      </c>
      <c r="X9" s="5">
        <f>1/(1+totalkostnad!$B$24)^(hjälptabell!X6-1)</f>
        <v>0.3768894828730006</v>
      </c>
      <c r="Y9" s="5">
        <f>1/(1+totalkostnad!$B$24)^(hjälptabell!Y6-1)</f>
        <v>0.35894236464095297</v>
      </c>
      <c r="Z9" s="5">
        <f>1/(1+totalkostnad!$B$24)^(hjälptabell!Z6-1)</f>
        <v>0.3418498710866219</v>
      </c>
      <c r="AA9" s="5">
        <f>1/(1+totalkostnad!$B$24)^(hjälptabell!AA6-1)</f>
        <v>0.3255713057967827</v>
      </c>
      <c r="AB9" s="5">
        <f>1/(1+totalkostnad!$B$24)^(hjälptabell!AB6-1)</f>
        <v>0.31006791028265024</v>
      </c>
    </row>
    <row r="10" spans="1:28" ht="12.75">
      <c r="A10" s="1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>
      <c r="A11" s="1">
        <v>6</v>
      </c>
      <c r="B11" s="2" t="s">
        <v>9</v>
      </c>
      <c r="C11" s="2" t="s">
        <v>3</v>
      </c>
      <c r="D11" s="4">
        <f>$D$7*totalkostnad!$B$17</f>
        <v>57.6</v>
      </c>
      <c r="E11" s="4">
        <f>E7*totalkostnad!$B$17</f>
        <v>59.328</v>
      </c>
      <c r="F11" s="4">
        <f>F7*totalkostnad!$B$17</f>
        <v>61.10784</v>
      </c>
      <c r="G11" s="4">
        <f>G7*totalkostnad!$B$17</f>
        <v>62.94107520000001</v>
      </c>
      <c r="H11" s="4">
        <f>H7*totalkostnad!$B$17</f>
        <v>64.82930745600001</v>
      </c>
      <c r="I11" s="4">
        <f>I7*totalkostnad!$B$17</f>
        <v>66.77418667968</v>
      </c>
      <c r="J11" s="4">
        <f>J7*totalkostnad!$B$17</f>
        <v>68.77741228007041</v>
      </c>
      <c r="K11" s="4">
        <f>K7*totalkostnad!$B$17</f>
        <v>70.84073464847252</v>
      </c>
      <c r="L11" s="4">
        <f>L7*totalkostnad!$B$17</f>
        <v>72.9659566879267</v>
      </c>
      <c r="M11" s="4">
        <f>M7*totalkostnad!$B$17</f>
        <v>75.1549353885645</v>
      </c>
      <c r="N11" s="4">
        <f>N7*totalkostnad!$B$17</f>
        <v>77.40958345022143</v>
      </c>
      <c r="O11" s="4">
        <f>O7*totalkostnad!$B$17</f>
        <v>79.73187095372808</v>
      </c>
      <c r="P11" s="4">
        <f>P7*totalkostnad!$B$17</f>
        <v>82.12382708233991</v>
      </c>
      <c r="Q11" s="4">
        <f>Q7*totalkostnad!$B$17</f>
        <v>84.58754189481013</v>
      </c>
      <c r="R11" s="4">
        <f>R7*totalkostnad!$B$17</f>
        <v>87.12516815165444</v>
      </c>
      <c r="S11" s="4">
        <f>S7*totalkostnad!$B$17</f>
        <v>89.73892319620407</v>
      </c>
      <c r="T11" s="4">
        <f>T7*totalkostnad!$B$17</f>
        <v>92.4310908920902</v>
      </c>
      <c r="U11" s="4">
        <f>U7*totalkostnad!$B$17</f>
        <v>95.20402361885289</v>
      </c>
      <c r="V11" s="4">
        <f>V7*totalkostnad!$B$17</f>
        <v>98.06014432741848</v>
      </c>
      <c r="W11" s="4">
        <f>W7*totalkostnad!$B$17</f>
        <v>101.00194865724103</v>
      </c>
      <c r="X11" s="4">
        <f>X7*totalkostnad!$B$17</f>
        <v>104.03200711695827</v>
      </c>
      <c r="Y11" s="4">
        <f>Y7*totalkostnad!$B$17</f>
        <v>107.152967330467</v>
      </c>
      <c r="Z11" s="4">
        <f>Z7*totalkostnad!$B$17</f>
        <v>110.36755635038102</v>
      </c>
      <c r="AA11" s="4">
        <f>AA7*totalkostnad!$B$17</f>
        <v>113.67858304089245</v>
      </c>
      <c r="AB11" s="4">
        <f>AB7*totalkostnad!$B$17</f>
        <v>117.08894053211922</v>
      </c>
    </row>
    <row r="12" spans="1:28" ht="12.75">
      <c r="A12" s="1">
        <v>7</v>
      </c>
      <c r="B12" s="2"/>
      <c r="C12" s="3" t="s">
        <v>10</v>
      </c>
      <c r="D12" s="4">
        <f>D11*D$9</f>
        <v>57.6</v>
      </c>
      <c r="E12" s="4">
        <f>E11*E$9</f>
        <v>56.502857142857145</v>
      </c>
      <c r="F12" s="4">
        <f aca="true" t="shared" si="1" ref="F12:AB12">F11*F$9</f>
        <v>55.42661224489796</v>
      </c>
      <c r="G12" s="4">
        <f t="shared" si="1"/>
        <v>54.37086724975705</v>
      </c>
      <c r="H12" s="4">
        <f t="shared" si="1"/>
        <v>53.33523168309501</v>
      </c>
      <c r="I12" s="4">
        <f t="shared" si="1"/>
        <v>52.31932250817891</v>
      </c>
      <c r="J12" s="4">
        <f t="shared" si="1"/>
        <v>51.3227639842136</v>
      </c>
      <c r="K12" s="4">
        <f t="shared" si="1"/>
        <v>50.345187527371436</v>
      </c>
      <c r="L12" s="4">
        <f t="shared" si="1"/>
        <v>49.386231574469136</v>
      </c>
      <c r="M12" s="4">
        <f t="shared" si="1"/>
        <v>48.44554144924114</v>
      </c>
      <c r="N12" s="4">
        <f t="shared" si="1"/>
        <v>47.52276923116036</v>
      </c>
      <c r="O12" s="4">
        <f t="shared" si="1"/>
        <v>46.6175736267573</v>
      </c>
      <c r="P12" s="4">
        <f t="shared" si="1"/>
        <v>45.729619843390495</v>
      </c>
      <c r="Q12" s="4">
        <f t="shared" si="1"/>
        <v>44.85857946542115</v>
      </c>
      <c r="R12" s="4">
        <f t="shared" si="1"/>
        <v>44.00413033274648</v>
      </c>
      <c r="S12" s="4">
        <f t="shared" si="1"/>
        <v>43.165956421646534</v>
      </c>
      <c r="T12" s="4">
        <f t="shared" si="1"/>
        <v>42.34374772790089</v>
      </c>
      <c r="U12" s="4">
        <f t="shared" si="1"/>
        <v>41.537200152131334</v>
      </c>
      <c r="V12" s="4">
        <f t="shared" si="1"/>
        <v>40.74601538732884</v>
      </c>
      <c r="W12" s="4">
        <f t="shared" si="1"/>
        <v>39.969900808522574</v>
      </c>
      <c r="X12" s="4">
        <f t="shared" si="1"/>
        <v>39.20856936455072</v>
      </c>
      <c r="Y12" s="4">
        <f t="shared" si="1"/>
        <v>38.461739471892606</v>
      </c>
      <c r="Z12" s="4">
        <f t="shared" si="1"/>
        <v>37.72913491052323</v>
      </c>
      <c r="AA12" s="4">
        <f t="shared" si="1"/>
        <v>37.01048472175135</v>
      </c>
      <c r="AB12" s="4">
        <f t="shared" si="1"/>
        <v>36.30552310800371</v>
      </c>
    </row>
    <row r="13" spans="1:28" ht="12.75">
      <c r="A13" s="1">
        <v>8</v>
      </c>
      <c r="B13" s="2"/>
      <c r="C13" s="2" t="s">
        <v>7</v>
      </c>
      <c r="D13" s="4">
        <f>D12</f>
        <v>57.6</v>
      </c>
      <c r="E13" s="4">
        <f>D13+E12</f>
        <v>114.10285714285715</v>
      </c>
      <c r="F13" s="4">
        <f aca="true" t="shared" si="2" ref="F13:AB13">E13+F12</f>
        <v>169.5294693877551</v>
      </c>
      <c r="G13" s="4">
        <f t="shared" si="2"/>
        <v>223.90033663751217</v>
      </c>
      <c r="H13" s="4">
        <f t="shared" si="2"/>
        <v>277.2355683206072</v>
      </c>
      <c r="I13" s="4">
        <f t="shared" si="2"/>
        <v>329.5548908287861</v>
      </c>
      <c r="J13" s="4">
        <f t="shared" si="2"/>
        <v>380.8776548129997</v>
      </c>
      <c r="K13" s="4">
        <f t="shared" si="2"/>
        <v>431.22284234037113</v>
      </c>
      <c r="L13" s="4">
        <f t="shared" si="2"/>
        <v>480.6090739148403</v>
      </c>
      <c r="M13" s="4">
        <f t="shared" si="2"/>
        <v>529.0546153640814</v>
      </c>
      <c r="N13" s="4">
        <f t="shared" si="2"/>
        <v>576.5773845952418</v>
      </c>
      <c r="O13" s="4">
        <f t="shared" si="2"/>
        <v>623.1949582219992</v>
      </c>
      <c r="P13" s="4">
        <f t="shared" si="2"/>
        <v>668.9245780653897</v>
      </c>
      <c r="Q13" s="4">
        <f t="shared" si="2"/>
        <v>713.7831575308109</v>
      </c>
      <c r="R13" s="4">
        <f t="shared" si="2"/>
        <v>757.7872878635574</v>
      </c>
      <c r="S13" s="4">
        <f t="shared" si="2"/>
        <v>800.9532442852039</v>
      </c>
      <c r="T13" s="4">
        <f t="shared" si="2"/>
        <v>843.2969920131048</v>
      </c>
      <c r="U13" s="4">
        <f t="shared" si="2"/>
        <v>884.8341921652361</v>
      </c>
      <c r="V13" s="4">
        <f t="shared" si="2"/>
        <v>925.580207552565</v>
      </c>
      <c r="W13" s="4">
        <f t="shared" si="2"/>
        <v>965.5501083610875</v>
      </c>
      <c r="X13" s="4">
        <f t="shared" si="2"/>
        <v>1004.7586777256382</v>
      </c>
      <c r="Y13" s="4">
        <f t="shared" si="2"/>
        <v>1043.2204171975309</v>
      </c>
      <c r="Z13" s="4">
        <f t="shared" si="2"/>
        <v>1080.9495521080541</v>
      </c>
      <c r="AA13" s="4">
        <f t="shared" si="2"/>
        <v>1117.9600368298054</v>
      </c>
      <c r="AB13" s="4">
        <f t="shared" si="2"/>
        <v>1154.265559937809</v>
      </c>
    </row>
    <row r="14" spans="1:28" ht="12.75">
      <c r="A14" s="1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>
        <v>10</v>
      </c>
      <c r="B15" s="2" t="s">
        <v>11</v>
      </c>
      <c r="C15" s="2" t="s">
        <v>3</v>
      </c>
      <c r="D15" s="4">
        <f>D$7*totalkostnad!$D$17</f>
        <v>14.08</v>
      </c>
      <c r="E15" s="4">
        <f>E$7*totalkostnad!$D$17</f>
        <v>14.5024</v>
      </c>
      <c r="F15" s="4">
        <f>F$7*totalkostnad!$D$17</f>
        <v>14.937472</v>
      </c>
      <c r="G15" s="4">
        <f>G$7*totalkostnad!$D$17</f>
        <v>15.385596160000002</v>
      </c>
      <c r="H15" s="4">
        <f>H$7*totalkostnad!$D$17</f>
        <v>15.847164044800001</v>
      </c>
      <c r="I15" s="4">
        <f>I$7*totalkostnad!$D$17</f>
        <v>16.322578966144</v>
      </c>
      <c r="J15" s="4">
        <f>J$7*totalkostnad!$D$17</f>
        <v>16.81225633512832</v>
      </c>
      <c r="K15" s="4">
        <f>K$7*totalkostnad!$D$17</f>
        <v>17.316624025182172</v>
      </c>
      <c r="L15" s="4">
        <f>L$7*totalkostnad!$D$17</f>
        <v>17.836122745937637</v>
      </c>
      <c r="M15" s="4">
        <f>M$7*totalkostnad!$D$17</f>
        <v>18.371206428315766</v>
      </c>
      <c r="N15" s="4">
        <f>N$7*totalkostnad!$D$17</f>
        <v>18.92234262116524</v>
      </c>
      <c r="O15" s="4">
        <f>O$7*totalkostnad!$D$17</f>
        <v>19.4900128998002</v>
      </c>
      <c r="P15" s="4">
        <f>P$7*totalkostnad!$D$17</f>
        <v>20.074713286794204</v>
      </c>
      <c r="Q15" s="4">
        <f>Q$7*totalkostnad!$D$17</f>
        <v>20.67695468539803</v>
      </c>
      <c r="R15" s="4">
        <f>R$7*totalkostnad!$D$17</f>
        <v>21.29726332595997</v>
      </c>
      <c r="S15" s="4">
        <f>S$7*totalkostnad!$D$17</f>
        <v>21.93618122573877</v>
      </c>
      <c r="T15" s="4">
        <f>T$7*totalkostnad!$D$17</f>
        <v>22.594266662510936</v>
      </c>
      <c r="U15" s="4">
        <f>U$7*totalkostnad!$D$17</f>
        <v>23.272094662386262</v>
      </c>
      <c r="V15" s="4">
        <f>V$7*totalkostnad!$D$17</f>
        <v>23.97025750225785</v>
      </c>
      <c r="W15" s="4">
        <f>W$7*totalkostnad!$D$17</f>
        <v>24.689365227325585</v>
      </c>
      <c r="X15" s="4">
        <f>X$7*totalkostnad!$D$17</f>
        <v>25.430046184145354</v>
      </c>
      <c r="Y15" s="4">
        <f>Y$7*totalkostnad!$D$17</f>
        <v>26.192947569669712</v>
      </c>
      <c r="Z15" s="4">
        <f>Z$7*totalkostnad!$D$17</f>
        <v>26.978735996759806</v>
      </c>
      <c r="AA15" s="4">
        <f>AA$7*totalkostnad!$D$17</f>
        <v>27.7880980766626</v>
      </c>
      <c r="AB15" s="4">
        <f>AB$7*totalkostnad!$D$17</f>
        <v>28.621741018962478</v>
      </c>
    </row>
    <row r="16" spans="1:28" ht="12.75">
      <c r="A16" s="1">
        <v>11</v>
      </c>
      <c r="B16" s="2"/>
      <c r="C16" s="3" t="s">
        <v>10</v>
      </c>
      <c r="D16" s="4">
        <f>D15*D$9</f>
        <v>14.08</v>
      </c>
      <c r="E16" s="4">
        <f>E15*E$9</f>
        <v>13.811809523809522</v>
      </c>
      <c r="F16" s="4">
        <f aca="true" t="shared" si="3" ref="F16:AB16">F15*F$9</f>
        <v>13.548727437641721</v>
      </c>
      <c r="G16" s="4">
        <f t="shared" si="3"/>
        <v>13.290656438829501</v>
      </c>
      <c r="H16" s="4">
        <f t="shared" si="3"/>
        <v>13.03750107808989</v>
      </c>
      <c r="I16" s="4">
        <f t="shared" si="3"/>
        <v>12.78916772422151</v>
      </c>
      <c r="J16" s="4">
        <f t="shared" si="3"/>
        <v>12.545564529474435</v>
      </c>
      <c r="K16" s="4">
        <f t="shared" si="3"/>
        <v>12.306601395579683</v>
      </c>
      <c r="L16" s="4">
        <f t="shared" si="3"/>
        <v>12.072189940425787</v>
      </c>
      <c r="M16" s="4">
        <f t="shared" si="3"/>
        <v>11.842243465370055</v>
      </c>
      <c r="N16" s="4">
        <f t="shared" si="3"/>
        <v>11.616676923172532</v>
      </c>
      <c r="O16" s="4">
        <f t="shared" si="3"/>
        <v>11.395406886540675</v>
      </c>
      <c r="P16" s="4">
        <f t="shared" si="3"/>
        <v>11.178351517273233</v>
      </c>
      <c r="Q16" s="4">
        <f t="shared" si="3"/>
        <v>10.965430535991837</v>
      </c>
      <c r="R16" s="4">
        <f t="shared" si="3"/>
        <v>10.75656519244914</v>
      </c>
      <c r="S16" s="4">
        <f t="shared" si="3"/>
        <v>10.551678236402486</v>
      </c>
      <c r="T16" s="4">
        <f t="shared" si="3"/>
        <v>10.35069388904244</v>
      </c>
      <c r="U16" s="4">
        <f t="shared" si="3"/>
        <v>10.153537814965437</v>
      </c>
      <c r="V16" s="4">
        <f t="shared" si="3"/>
        <v>9.960137094680382</v>
      </c>
      <c r="W16" s="4">
        <f t="shared" si="3"/>
        <v>9.77042019763885</v>
      </c>
      <c r="X16" s="4">
        <f t="shared" si="3"/>
        <v>9.584316955779064</v>
      </c>
      <c r="Y16" s="4">
        <f t="shared" si="3"/>
        <v>9.401758537573748</v>
      </c>
      <c r="Z16" s="4">
        <f t="shared" si="3"/>
        <v>9.222677422572346</v>
      </c>
      <c r="AA16" s="4">
        <f t="shared" si="3"/>
        <v>9.047007376428107</v>
      </c>
      <c r="AB16" s="4">
        <f t="shared" si="3"/>
        <v>8.874683426400908</v>
      </c>
    </row>
    <row r="17" spans="1:28" ht="12.75">
      <c r="A17" s="1">
        <v>12</v>
      </c>
      <c r="B17" s="2"/>
      <c r="C17" s="2" t="s">
        <v>7</v>
      </c>
      <c r="D17" s="4">
        <f>D16</f>
        <v>14.08</v>
      </c>
      <c r="E17" s="4">
        <f aca="true" t="shared" si="4" ref="E17:AB17">D17+E16</f>
        <v>27.89180952380952</v>
      </c>
      <c r="F17" s="4">
        <f t="shared" si="4"/>
        <v>41.440536961451244</v>
      </c>
      <c r="G17" s="4">
        <f t="shared" si="4"/>
        <v>54.731193400280745</v>
      </c>
      <c r="H17" s="4">
        <f t="shared" si="4"/>
        <v>67.76869447837063</v>
      </c>
      <c r="I17" s="4">
        <f t="shared" si="4"/>
        <v>80.55786220259215</v>
      </c>
      <c r="J17" s="4">
        <f t="shared" si="4"/>
        <v>93.10342673206658</v>
      </c>
      <c r="K17" s="4">
        <f t="shared" si="4"/>
        <v>105.41002812764626</v>
      </c>
      <c r="L17" s="4">
        <f t="shared" si="4"/>
        <v>117.48221806807204</v>
      </c>
      <c r="M17" s="4">
        <f t="shared" si="4"/>
        <v>129.3244615334421</v>
      </c>
      <c r="N17" s="4">
        <f t="shared" si="4"/>
        <v>140.94113845661462</v>
      </c>
      <c r="O17" s="4">
        <f t="shared" si="4"/>
        <v>152.3365453431553</v>
      </c>
      <c r="P17" s="4">
        <f t="shared" si="4"/>
        <v>163.51489686042854</v>
      </c>
      <c r="Q17" s="4">
        <f t="shared" si="4"/>
        <v>174.48032739642036</v>
      </c>
      <c r="R17" s="4">
        <f t="shared" si="4"/>
        <v>185.2368925888695</v>
      </c>
      <c r="S17" s="4">
        <f t="shared" si="4"/>
        <v>195.788570825272</v>
      </c>
      <c r="T17" s="4">
        <f t="shared" si="4"/>
        <v>206.13926471431444</v>
      </c>
      <c r="U17" s="4">
        <f t="shared" si="4"/>
        <v>216.29280252927987</v>
      </c>
      <c r="V17" s="4">
        <f t="shared" si="4"/>
        <v>226.25293962396026</v>
      </c>
      <c r="W17" s="4">
        <f t="shared" si="4"/>
        <v>236.02335982159912</v>
      </c>
      <c r="X17" s="4">
        <f t="shared" si="4"/>
        <v>245.60767677737817</v>
      </c>
      <c r="Y17" s="4">
        <f t="shared" si="4"/>
        <v>255.00943531495193</v>
      </c>
      <c r="Z17" s="4">
        <f t="shared" si="4"/>
        <v>264.2321127375243</v>
      </c>
      <c r="AA17" s="4">
        <f t="shared" si="4"/>
        <v>273.2791201139524</v>
      </c>
      <c r="AB17" s="4">
        <f t="shared" si="4"/>
        <v>282.1538035403533</v>
      </c>
    </row>
    <row r="18" spans="1:28" ht="12.75">
      <c r="A18" s="1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>
        <v>14</v>
      </c>
      <c r="B19" s="2" t="s">
        <v>12</v>
      </c>
      <c r="C19" s="2" t="s">
        <v>3</v>
      </c>
      <c r="D19" s="4">
        <f>D$7*totalkostnad!$F$17</f>
        <v>26.88</v>
      </c>
      <c r="E19" s="4">
        <f>E$7*totalkostnad!$F$17</f>
        <v>27.6864</v>
      </c>
      <c r="F19" s="4">
        <f>F$7*totalkostnad!$F$17</f>
        <v>28.516992000000002</v>
      </c>
      <c r="G19" s="4">
        <f>G$7*totalkostnad!$F$17</f>
        <v>29.372501760000002</v>
      </c>
      <c r="H19" s="4">
        <f>H$7*totalkostnad!$F$17</f>
        <v>30.253676812800002</v>
      </c>
      <c r="I19" s="4">
        <f>I$7*totalkostnad!$F$17</f>
        <v>31.161287117184003</v>
      </c>
      <c r="J19" s="4">
        <f>J$7*totalkostnad!$F$17</f>
        <v>32.09612573069952</v>
      </c>
      <c r="K19" s="4">
        <f>K$7*totalkostnad!$F$17</f>
        <v>33.05900950262051</v>
      </c>
      <c r="L19" s="4">
        <f>L$7*totalkostnad!$F$17</f>
        <v>34.05077978769913</v>
      </c>
      <c r="M19" s="4">
        <f>M$7*totalkostnad!$F$17</f>
        <v>35.0723031813301</v>
      </c>
      <c r="N19" s="4">
        <f>N$7*totalkostnad!$F$17</f>
        <v>36.12447227677</v>
      </c>
      <c r="O19" s="4">
        <f>O$7*totalkostnad!$F$17</f>
        <v>37.2082064450731</v>
      </c>
      <c r="P19" s="4">
        <f>P$7*totalkostnad!$F$17</f>
        <v>38.3244526384253</v>
      </c>
      <c r="Q19" s="4">
        <f>Q$7*totalkostnad!$F$17</f>
        <v>39.47418621757806</v>
      </c>
      <c r="R19" s="4">
        <f>R$7*totalkostnad!$F$17</f>
        <v>40.6584118041054</v>
      </c>
      <c r="S19" s="4">
        <f>S$7*totalkostnad!$F$17</f>
        <v>41.878164158228564</v>
      </c>
      <c r="T19" s="4">
        <f>T$7*totalkostnad!$F$17</f>
        <v>43.13450908297543</v>
      </c>
      <c r="U19" s="4">
        <f>U$7*totalkostnad!$F$17</f>
        <v>44.42854435546468</v>
      </c>
      <c r="V19" s="4">
        <f>V$7*totalkostnad!$F$17</f>
        <v>45.761400686128624</v>
      </c>
      <c r="W19" s="4">
        <f>W$7*totalkostnad!$F$17</f>
        <v>47.13424270671248</v>
      </c>
      <c r="X19" s="4">
        <f>X$7*totalkostnad!$F$17</f>
        <v>48.548269987913855</v>
      </c>
      <c r="Y19" s="4">
        <f>Y$7*totalkostnad!$F$17</f>
        <v>50.00471808755127</v>
      </c>
      <c r="Z19" s="4">
        <f>Z$7*totalkostnad!$F$17</f>
        <v>51.50485963017781</v>
      </c>
      <c r="AA19" s="4">
        <f>AA$7*totalkostnad!$F$17</f>
        <v>53.05000541908314</v>
      </c>
      <c r="AB19" s="4">
        <f>AB$7*totalkostnad!$F$17</f>
        <v>54.641505581655636</v>
      </c>
    </row>
    <row r="20" spans="1:28" ht="12.75">
      <c r="A20" s="1">
        <v>15</v>
      </c>
      <c r="B20" s="2"/>
      <c r="C20" s="3" t="s">
        <v>10</v>
      </c>
      <c r="D20" s="4">
        <f>D19*D$9</f>
        <v>26.88</v>
      </c>
      <c r="E20" s="4">
        <f>E19*E$9</f>
        <v>26.368</v>
      </c>
      <c r="F20" s="4">
        <f aca="true" t="shared" si="5" ref="F20:AB20">F19*F$9</f>
        <v>25.86575238095238</v>
      </c>
      <c r="G20" s="4">
        <f t="shared" si="5"/>
        <v>25.373071383219955</v>
      </c>
      <c r="H20" s="4">
        <f t="shared" si="5"/>
        <v>24.889774785444338</v>
      </c>
      <c r="I20" s="4">
        <f t="shared" si="5"/>
        <v>24.41568383715016</v>
      </c>
      <c r="J20" s="4">
        <f t="shared" si="5"/>
        <v>23.95062319263301</v>
      </c>
      <c r="K20" s="4">
        <f t="shared" si="5"/>
        <v>23.49442084610667</v>
      </c>
      <c r="L20" s="4">
        <f t="shared" si="5"/>
        <v>23.046908068085596</v>
      </c>
      <c r="M20" s="4">
        <f t="shared" si="5"/>
        <v>22.607919342979198</v>
      </c>
      <c r="N20" s="4">
        <f t="shared" si="5"/>
        <v>22.177292307874833</v>
      </c>
      <c r="O20" s="4">
        <f t="shared" si="5"/>
        <v>21.75486769248674</v>
      </c>
      <c r="P20" s="4">
        <f t="shared" si="5"/>
        <v>21.3404892602489</v>
      </c>
      <c r="Q20" s="4">
        <f t="shared" si="5"/>
        <v>20.934003750529868</v>
      </c>
      <c r="R20" s="4">
        <f t="shared" si="5"/>
        <v>20.535260821948356</v>
      </c>
      <c r="S20" s="4">
        <f t="shared" si="5"/>
        <v>20.14411299676838</v>
      </c>
      <c r="T20" s="4">
        <f t="shared" si="5"/>
        <v>19.76041560635375</v>
      </c>
      <c r="U20" s="4">
        <f t="shared" si="5"/>
        <v>19.38402673766129</v>
      </c>
      <c r="V20" s="4">
        <f t="shared" si="5"/>
        <v>19.014807180753458</v>
      </c>
      <c r="W20" s="4">
        <f t="shared" si="5"/>
        <v>18.652620377310534</v>
      </c>
      <c r="X20" s="4">
        <f t="shared" si="5"/>
        <v>18.29733237012367</v>
      </c>
      <c r="Y20" s="4">
        <f t="shared" si="5"/>
        <v>17.948811753549883</v>
      </c>
      <c r="Z20" s="4">
        <f t="shared" si="5"/>
        <v>17.60692962491084</v>
      </c>
      <c r="AA20" s="4">
        <f t="shared" si="5"/>
        <v>17.271559536817296</v>
      </c>
      <c r="AB20" s="4">
        <f t="shared" si="5"/>
        <v>16.942577450401732</v>
      </c>
    </row>
    <row r="21" spans="1:28" ht="12.75">
      <c r="A21" s="1">
        <v>16</v>
      </c>
      <c r="B21" s="2"/>
      <c r="C21" s="2" t="s">
        <v>7</v>
      </c>
      <c r="D21" s="4">
        <f>D20</f>
        <v>26.88</v>
      </c>
      <c r="E21" s="4">
        <f aca="true" t="shared" si="6" ref="E21:AB21">D21+E20</f>
        <v>53.248</v>
      </c>
      <c r="F21" s="4">
        <f t="shared" si="6"/>
        <v>79.11375238095238</v>
      </c>
      <c r="G21" s="4">
        <f t="shared" si="6"/>
        <v>104.48682376417233</v>
      </c>
      <c r="H21" s="4">
        <f t="shared" si="6"/>
        <v>129.37659854961666</v>
      </c>
      <c r="I21" s="4">
        <f t="shared" si="6"/>
        <v>153.79228238676683</v>
      </c>
      <c r="J21" s="4">
        <f t="shared" si="6"/>
        <v>177.74290557939983</v>
      </c>
      <c r="K21" s="4">
        <f t="shared" si="6"/>
        <v>201.2373264255065</v>
      </c>
      <c r="L21" s="4">
        <f t="shared" si="6"/>
        <v>224.2842344935921</v>
      </c>
      <c r="M21" s="4">
        <f t="shared" si="6"/>
        <v>246.89215383657128</v>
      </c>
      <c r="N21" s="4">
        <f t="shared" si="6"/>
        <v>269.0694461444461</v>
      </c>
      <c r="O21" s="4">
        <f t="shared" si="6"/>
        <v>290.82431383693284</v>
      </c>
      <c r="P21" s="4">
        <f t="shared" si="6"/>
        <v>312.16480309718173</v>
      </c>
      <c r="Q21" s="4">
        <f t="shared" si="6"/>
        <v>333.0988068477116</v>
      </c>
      <c r="R21" s="4">
        <f t="shared" si="6"/>
        <v>353.63406766966</v>
      </c>
      <c r="S21" s="4">
        <f t="shared" si="6"/>
        <v>373.7781806664284</v>
      </c>
      <c r="T21" s="4">
        <f t="shared" si="6"/>
        <v>393.5385962727822</v>
      </c>
      <c r="U21" s="4">
        <f t="shared" si="6"/>
        <v>412.9226230104435</v>
      </c>
      <c r="V21" s="4">
        <f t="shared" si="6"/>
        <v>431.93743019119694</v>
      </c>
      <c r="W21" s="4">
        <f t="shared" si="6"/>
        <v>450.5900505685075</v>
      </c>
      <c r="X21" s="4">
        <f t="shared" si="6"/>
        <v>468.88738293863116</v>
      </c>
      <c r="Y21" s="4">
        <f t="shared" si="6"/>
        <v>486.83619469218104</v>
      </c>
      <c r="Z21" s="4">
        <f t="shared" si="6"/>
        <v>504.4431243170919</v>
      </c>
      <c r="AA21" s="4">
        <f t="shared" si="6"/>
        <v>521.7146838539092</v>
      </c>
      <c r="AB21" s="4">
        <f t="shared" si="6"/>
        <v>538.6572613043109</v>
      </c>
    </row>
    <row r="22" spans="1:28" ht="12.75">
      <c r="A22" s="1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>
        <v>18</v>
      </c>
      <c r="B23" s="2" t="s">
        <v>13</v>
      </c>
      <c r="C23" s="2" t="s">
        <v>3</v>
      </c>
      <c r="D23" s="4">
        <f>D$7*totalkostnad!$H$17</f>
        <v>0</v>
      </c>
      <c r="E23" s="4">
        <f>E$7*totalkostnad!$H$17</f>
        <v>0</v>
      </c>
      <c r="F23" s="4">
        <f>F$7*totalkostnad!$H$17</f>
        <v>0</v>
      </c>
      <c r="G23" s="4">
        <f>G$7*totalkostnad!$H$17</f>
        <v>0</v>
      </c>
      <c r="H23" s="4">
        <f>H$7*totalkostnad!$H$17</f>
        <v>0</v>
      </c>
      <c r="I23" s="4">
        <f>I$7*totalkostnad!$H$17</f>
        <v>0</v>
      </c>
      <c r="J23" s="4">
        <f>J$7*totalkostnad!$H$17</f>
        <v>0</v>
      </c>
      <c r="K23" s="4">
        <f>K$7*totalkostnad!$H$17</f>
        <v>0</v>
      </c>
      <c r="L23" s="4">
        <f>L$7*totalkostnad!$H$17</f>
        <v>0</v>
      </c>
      <c r="M23" s="4">
        <f>M$7*totalkostnad!$H$17</f>
        <v>0</v>
      </c>
      <c r="N23" s="4">
        <f>N$7*totalkostnad!$H$17</f>
        <v>0</v>
      </c>
      <c r="O23" s="4">
        <f>O$7*totalkostnad!$H$17</f>
        <v>0</v>
      </c>
      <c r="P23" s="4">
        <f>P$7*totalkostnad!$H$17</f>
        <v>0</v>
      </c>
      <c r="Q23" s="4">
        <f>Q$7*totalkostnad!$H$17</f>
        <v>0</v>
      </c>
      <c r="R23" s="4">
        <f>R$7*totalkostnad!$H$17</f>
        <v>0</v>
      </c>
      <c r="S23" s="4">
        <f>S$7*totalkostnad!$H$17</f>
        <v>0</v>
      </c>
      <c r="T23" s="4">
        <f>T$7*totalkostnad!$H$17</f>
        <v>0</v>
      </c>
      <c r="U23" s="4">
        <f>U$7*totalkostnad!$H$17</f>
        <v>0</v>
      </c>
      <c r="V23" s="4">
        <f>V$7*totalkostnad!$H$17</f>
        <v>0</v>
      </c>
      <c r="W23" s="4">
        <f>W$7*totalkostnad!$H$17</f>
        <v>0</v>
      </c>
      <c r="X23" s="4">
        <f>X$7*totalkostnad!$H$17</f>
        <v>0</v>
      </c>
      <c r="Y23" s="4">
        <f>Y$7*totalkostnad!$H$17</f>
        <v>0</v>
      </c>
      <c r="Z23" s="4">
        <f>Z$7*totalkostnad!$H$17</f>
        <v>0</v>
      </c>
      <c r="AA23" s="4">
        <f>AA$7*totalkostnad!$H$17</f>
        <v>0</v>
      </c>
      <c r="AB23" s="4">
        <f>AB$7*totalkostnad!$H$17</f>
        <v>0</v>
      </c>
    </row>
    <row r="24" spans="1:28" ht="12.75">
      <c r="A24" s="1">
        <v>19</v>
      </c>
      <c r="B24" s="2"/>
      <c r="C24" s="3" t="s">
        <v>10</v>
      </c>
      <c r="D24" s="4">
        <f>D23*D$9</f>
        <v>0</v>
      </c>
      <c r="E24" s="4">
        <f>E23*E$9</f>
        <v>0</v>
      </c>
      <c r="F24" s="4">
        <f aca="true" t="shared" si="7" ref="F24:AB24">F23*F$9</f>
        <v>0</v>
      </c>
      <c r="G24" s="4">
        <f t="shared" si="7"/>
        <v>0</v>
      </c>
      <c r="H24" s="4">
        <f t="shared" si="7"/>
        <v>0</v>
      </c>
      <c r="I24" s="4">
        <f t="shared" si="7"/>
        <v>0</v>
      </c>
      <c r="J24" s="4">
        <f t="shared" si="7"/>
        <v>0</v>
      </c>
      <c r="K24" s="4">
        <f t="shared" si="7"/>
        <v>0</v>
      </c>
      <c r="L24" s="4">
        <f t="shared" si="7"/>
        <v>0</v>
      </c>
      <c r="M24" s="4">
        <f t="shared" si="7"/>
        <v>0</v>
      </c>
      <c r="N24" s="4">
        <f t="shared" si="7"/>
        <v>0</v>
      </c>
      <c r="O24" s="4">
        <f t="shared" si="7"/>
        <v>0</v>
      </c>
      <c r="P24" s="4">
        <f t="shared" si="7"/>
        <v>0</v>
      </c>
      <c r="Q24" s="4">
        <f t="shared" si="7"/>
        <v>0</v>
      </c>
      <c r="R24" s="4">
        <f t="shared" si="7"/>
        <v>0</v>
      </c>
      <c r="S24" s="4">
        <f t="shared" si="7"/>
        <v>0</v>
      </c>
      <c r="T24" s="4">
        <f t="shared" si="7"/>
        <v>0</v>
      </c>
      <c r="U24" s="4">
        <f t="shared" si="7"/>
        <v>0</v>
      </c>
      <c r="V24" s="4">
        <f t="shared" si="7"/>
        <v>0</v>
      </c>
      <c r="W24" s="4">
        <f t="shared" si="7"/>
        <v>0</v>
      </c>
      <c r="X24" s="4">
        <f t="shared" si="7"/>
        <v>0</v>
      </c>
      <c r="Y24" s="4">
        <f t="shared" si="7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</row>
    <row r="25" spans="1:28" ht="12.75">
      <c r="A25" s="1">
        <v>20</v>
      </c>
      <c r="B25" s="2"/>
      <c r="C25" s="2" t="s">
        <v>7</v>
      </c>
      <c r="D25" s="4">
        <f>D24</f>
        <v>0</v>
      </c>
      <c r="E25" s="4">
        <f aca="true" t="shared" si="8" ref="E25:AB25">D25+E24</f>
        <v>0</v>
      </c>
      <c r="F25" s="4">
        <f t="shared" si="8"/>
        <v>0</v>
      </c>
      <c r="G25" s="4">
        <f t="shared" si="8"/>
        <v>0</v>
      </c>
      <c r="H25" s="4">
        <f t="shared" si="8"/>
        <v>0</v>
      </c>
      <c r="I25" s="4">
        <f t="shared" si="8"/>
        <v>0</v>
      </c>
      <c r="J25" s="4">
        <f t="shared" si="8"/>
        <v>0</v>
      </c>
      <c r="K25" s="4">
        <f t="shared" si="8"/>
        <v>0</v>
      </c>
      <c r="L25" s="4">
        <f t="shared" si="8"/>
        <v>0</v>
      </c>
      <c r="M25" s="4">
        <f t="shared" si="8"/>
        <v>0</v>
      </c>
      <c r="N25" s="4">
        <f t="shared" si="8"/>
        <v>0</v>
      </c>
      <c r="O25" s="4">
        <f t="shared" si="8"/>
        <v>0</v>
      </c>
      <c r="P25" s="4">
        <f t="shared" si="8"/>
        <v>0</v>
      </c>
      <c r="Q25" s="4">
        <f t="shared" si="8"/>
        <v>0</v>
      </c>
      <c r="R25" s="4">
        <f t="shared" si="8"/>
        <v>0</v>
      </c>
      <c r="S25" s="4">
        <f t="shared" si="8"/>
        <v>0</v>
      </c>
      <c r="T25" s="4">
        <f t="shared" si="8"/>
        <v>0</v>
      </c>
      <c r="U25" s="4">
        <f t="shared" si="8"/>
        <v>0</v>
      </c>
      <c r="V25" s="4">
        <f t="shared" si="8"/>
        <v>0</v>
      </c>
      <c r="W25" s="4">
        <f t="shared" si="8"/>
        <v>0</v>
      </c>
      <c r="X25" s="4">
        <f t="shared" si="8"/>
        <v>0</v>
      </c>
      <c r="Y25" s="4">
        <f t="shared" si="8"/>
        <v>0</v>
      </c>
      <c r="Z25" s="4">
        <f t="shared" si="8"/>
        <v>0</v>
      </c>
      <c r="AA25" s="4">
        <f t="shared" si="8"/>
        <v>0</v>
      </c>
      <c r="AB25" s="4">
        <f t="shared" si="8"/>
        <v>0</v>
      </c>
    </row>
    <row r="26" spans="1:28" ht="12.75">
      <c r="A26" s="1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">
        <v>22</v>
      </c>
      <c r="B27" s="2" t="s">
        <v>14</v>
      </c>
      <c r="C27" s="2" t="s">
        <v>3</v>
      </c>
      <c r="D27" s="4">
        <f>D$7*totalkostnad!$J$17</f>
        <v>0</v>
      </c>
      <c r="E27" s="4">
        <f>E$7*totalkostnad!$J$17</f>
        <v>0</v>
      </c>
      <c r="F27" s="4">
        <f>F$7*totalkostnad!$J$17</f>
        <v>0</v>
      </c>
      <c r="G27" s="4">
        <f>G$7*totalkostnad!$J$17</f>
        <v>0</v>
      </c>
      <c r="H27" s="4">
        <f>H$7*totalkostnad!$J$17</f>
        <v>0</v>
      </c>
      <c r="I27" s="4">
        <f>I$7*totalkostnad!$J$17</f>
        <v>0</v>
      </c>
      <c r="J27" s="4">
        <f>J$7*totalkostnad!$J$17</f>
        <v>0</v>
      </c>
      <c r="K27" s="4">
        <f>K$7*totalkostnad!$J$17</f>
        <v>0</v>
      </c>
      <c r="L27" s="4">
        <f>L$7*totalkostnad!$J$17</f>
        <v>0</v>
      </c>
      <c r="M27" s="4">
        <f>M$7*totalkostnad!$J$17</f>
        <v>0</v>
      </c>
      <c r="N27" s="4">
        <f>N$7*totalkostnad!$J$17</f>
        <v>0</v>
      </c>
      <c r="O27" s="4">
        <f>O$7*totalkostnad!$J$17</f>
        <v>0</v>
      </c>
      <c r="P27" s="4">
        <f>P$7*totalkostnad!$J$17</f>
        <v>0</v>
      </c>
      <c r="Q27" s="4">
        <f>Q$7*totalkostnad!$J$17</f>
        <v>0</v>
      </c>
      <c r="R27" s="4">
        <f>R$7*totalkostnad!$J$17</f>
        <v>0</v>
      </c>
      <c r="S27" s="4">
        <f>S$7*totalkostnad!$J$17</f>
        <v>0</v>
      </c>
      <c r="T27" s="4">
        <f>T$7*totalkostnad!$J$17</f>
        <v>0</v>
      </c>
      <c r="U27" s="4">
        <f>U$7*totalkostnad!$J$17</f>
        <v>0</v>
      </c>
      <c r="V27" s="4">
        <f>V$7*totalkostnad!$J$17</f>
        <v>0</v>
      </c>
      <c r="W27" s="4">
        <f>W$7*totalkostnad!$J$17</f>
        <v>0</v>
      </c>
      <c r="X27" s="4">
        <f>X$7*totalkostnad!$J$17</f>
        <v>0</v>
      </c>
      <c r="Y27" s="4">
        <f>Y$7*totalkostnad!$J$17</f>
        <v>0</v>
      </c>
      <c r="Z27" s="4">
        <f>Z$7*totalkostnad!$J$17</f>
        <v>0</v>
      </c>
      <c r="AA27" s="4">
        <f>AA$7*totalkostnad!$J$17</f>
        <v>0</v>
      </c>
      <c r="AB27" s="4">
        <f>AB$7*totalkostnad!$J$17</f>
        <v>0</v>
      </c>
    </row>
    <row r="28" spans="1:28" ht="12.75">
      <c r="A28" s="1">
        <v>23</v>
      </c>
      <c r="B28" s="2"/>
      <c r="C28" s="3" t="s">
        <v>10</v>
      </c>
      <c r="D28" s="4">
        <f>D27*D$9</f>
        <v>0</v>
      </c>
      <c r="E28" s="4">
        <f>E27*E$9</f>
        <v>0</v>
      </c>
      <c r="F28" s="4">
        <f aca="true" t="shared" si="9" ref="F28:AB28">F27*F$9</f>
        <v>0</v>
      </c>
      <c r="G28" s="4">
        <f t="shared" si="9"/>
        <v>0</v>
      </c>
      <c r="H28" s="4">
        <f t="shared" si="9"/>
        <v>0</v>
      </c>
      <c r="I28" s="4">
        <f t="shared" si="9"/>
        <v>0</v>
      </c>
      <c r="J28" s="4">
        <f t="shared" si="9"/>
        <v>0</v>
      </c>
      <c r="K28" s="4">
        <f t="shared" si="9"/>
        <v>0</v>
      </c>
      <c r="L28" s="4">
        <f t="shared" si="9"/>
        <v>0</v>
      </c>
      <c r="M28" s="4">
        <f t="shared" si="9"/>
        <v>0</v>
      </c>
      <c r="N28" s="4">
        <f t="shared" si="9"/>
        <v>0</v>
      </c>
      <c r="O28" s="4">
        <f t="shared" si="9"/>
        <v>0</v>
      </c>
      <c r="P28" s="4">
        <f t="shared" si="9"/>
        <v>0</v>
      </c>
      <c r="Q28" s="4">
        <f t="shared" si="9"/>
        <v>0</v>
      </c>
      <c r="R28" s="4">
        <f t="shared" si="9"/>
        <v>0</v>
      </c>
      <c r="S28" s="4">
        <f t="shared" si="9"/>
        <v>0</v>
      </c>
      <c r="T28" s="4">
        <f t="shared" si="9"/>
        <v>0</v>
      </c>
      <c r="U28" s="4">
        <f t="shared" si="9"/>
        <v>0</v>
      </c>
      <c r="V28" s="4">
        <f t="shared" si="9"/>
        <v>0</v>
      </c>
      <c r="W28" s="4">
        <f t="shared" si="9"/>
        <v>0</v>
      </c>
      <c r="X28" s="4">
        <f t="shared" si="9"/>
        <v>0</v>
      </c>
      <c r="Y28" s="4">
        <f t="shared" si="9"/>
        <v>0</v>
      </c>
      <c r="Z28" s="4">
        <f t="shared" si="9"/>
        <v>0</v>
      </c>
      <c r="AA28" s="4">
        <f t="shared" si="9"/>
        <v>0</v>
      </c>
      <c r="AB28" s="4">
        <f t="shared" si="9"/>
        <v>0</v>
      </c>
    </row>
    <row r="29" spans="1:28" ht="12.75">
      <c r="A29" s="1">
        <v>24</v>
      </c>
      <c r="B29" s="2"/>
      <c r="C29" s="2" t="s">
        <v>7</v>
      </c>
      <c r="D29" s="4">
        <f>D28</f>
        <v>0</v>
      </c>
      <c r="E29" s="4">
        <f aca="true" t="shared" si="10" ref="E29:AB29">D29+E28</f>
        <v>0</v>
      </c>
      <c r="F29" s="4">
        <f t="shared" si="10"/>
        <v>0</v>
      </c>
      <c r="G29" s="4">
        <f t="shared" si="10"/>
        <v>0</v>
      </c>
      <c r="H29" s="4">
        <f t="shared" si="10"/>
        <v>0</v>
      </c>
      <c r="I29" s="4">
        <f t="shared" si="10"/>
        <v>0</v>
      </c>
      <c r="J29" s="4">
        <f t="shared" si="10"/>
        <v>0</v>
      </c>
      <c r="K29" s="4">
        <f t="shared" si="10"/>
        <v>0</v>
      </c>
      <c r="L29" s="4">
        <f t="shared" si="10"/>
        <v>0</v>
      </c>
      <c r="M29" s="4">
        <f t="shared" si="10"/>
        <v>0</v>
      </c>
      <c r="N29" s="4">
        <f t="shared" si="10"/>
        <v>0</v>
      </c>
      <c r="O29" s="4">
        <f t="shared" si="10"/>
        <v>0</v>
      </c>
      <c r="P29" s="4">
        <f t="shared" si="10"/>
        <v>0</v>
      </c>
      <c r="Q29" s="4">
        <f t="shared" si="10"/>
        <v>0</v>
      </c>
      <c r="R29" s="4">
        <f t="shared" si="10"/>
        <v>0</v>
      </c>
      <c r="S29" s="4">
        <f t="shared" si="10"/>
        <v>0</v>
      </c>
      <c r="T29" s="4">
        <f t="shared" si="10"/>
        <v>0</v>
      </c>
      <c r="U29" s="4">
        <f t="shared" si="10"/>
        <v>0</v>
      </c>
      <c r="V29" s="4">
        <f t="shared" si="10"/>
        <v>0</v>
      </c>
      <c r="W29" s="4">
        <f t="shared" si="10"/>
        <v>0</v>
      </c>
      <c r="X29" s="4">
        <f t="shared" si="10"/>
        <v>0</v>
      </c>
      <c r="Y29" s="4">
        <f t="shared" si="10"/>
        <v>0</v>
      </c>
      <c r="Z29" s="4">
        <f t="shared" si="10"/>
        <v>0</v>
      </c>
      <c r="AA29" s="4">
        <f t="shared" si="10"/>
        <v>0</v>
      </c>
      <c r="AB29" s="4">
        <f t="shared" si="10"/>
        <v>0</v>
      </c>
    </row>
    <row r="30" spans="1:28" ht="12.75">
      <c r="A30" s="1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1">
        <v>26</v>
      </c>
      <c r="B31" s="2" t="s">
        <v>15</v>
      </c>
      <c r="C31" s="2" t="s">
        <v>3</v>
      </c>
      <c r="D31" s="4">
        <f>D$7*totalkostnad!$L$17</f>
        <v>0</v>
      </c>
      <c r="E31" s="4">
        <f>E$7*totalkostnad!$L$17</f>
        <v>0</v>
      </c>
      <c r="F31" s="4">
        <f>F$7*totalkostnad!$L$17</f>
        <v>0</v>
      </c>
      <c r="G31" s="4">
        <f>G$7*totalkostnad!$L$17</f>
        <v>0</v>
      </c>
      <c r="H31" s="4">
        <f>H$7*totalkostnad!$L$17</f>
        <v>0</v>
      </c>
      <c r="I31" s="4">
        <f>I$7*totalkostnad!$L$17</f>
        <v>0</v>
      </c>
      <c r="J31" s="4">
        <f>J$7*totalkostnad!$L$17</f>
        <v>0</v>
      </c>
      <c r="K31" s="4">
        <f>K$7*totalkostnad!$L$17</f>
        <v>0</v>
      </c>
      <c r="L31" s="4">
        <f>L$7*totalkostnad!$L$17</f>
        <v>0</v>
      </c>
      <c r="M31" s="4">
        <f>M$7*totalkostnad!$L$17</f>
        <v>0</v>
      </c>
      <c r="N31" s="4">
        <f>N$7*totalkostnad!$L$17</f>
        <v>0</v>
      </c>
      <c r="O31" s="4">
        <f>O$7*totalkostnad!$L$17</f>
        <v>0</v>
      </c>
      <c r="P31" s="4">
        <f>P$7*totalkostnad!$L$17</f>
        <v>0</v>
      </c>
      <c r="Q31" s="4">
        <f>Q$7*totalkostnad!$L$17</f>
        <v>0</v>
      </c>
      <c r="R31" s="4">
        <f>R$7*totalkostnad!$L$17</f>
        <v>0</v>
      </c>
      <c r="S31" s="4">
        <f>S$7*totalkostnad!$L$17</f>
        <v>0</v>
      </c>
      <c r="T31" s="4">
        <f>T$7*totalkostnad!$L$17</f>
        <v>0</v>
      </c>
      <c r="U31" s="4">
        <f>U$7*totalkostnad!$L$17</f>
        <v>0</v>
      </c>
      <c r="V31" s="4">
        <f>V$7*totalkostnad!$L$17</f>
        <v>0</v>
      </c>
      <c r="W31" s="4">
        <f>W$7*totalkostnad!$L$17</f>
        <v>0</v>
      </c>
      <c r="X31" s="4">
        <f>X$7*totalkostnad!$L$17</f>
        <v>0</v>
      </c>
      <c r="Y31" s="4">
        <f>Y$7*totalkostnad!$L$17</f>
        <v>0</v>
      </c>
      <c r="Z31" s="4">
        <f>Z$7*totalkostnad!$L$17</f>
        <v>0</v>
      </c>
      <c r="AA31" s="4">
        <f>AA$7*totalkostnad!$L$17</f>
        <v>0</v>
      </c>
      <c r="AB31" s="4">
        <f>AB$7*totalkostnad!$L$17</f>
        <v>0</v>
      </c>
    </row>
    <row r="32" spans="1:28" ht="12.75">
      <c r="A32" s="1">
        <v>27</v>
      </c>
      <c r="B32" s="2"/>
      <c r="C32" s="3" t="s">
        <v>10</v>
      </c>
      <c r="D32" s="4">
        <f>D31*D$9</f>
        <v>0</v>
      </c>
      <c r="E32" s="4">
        <f>E31*E$9</f>
        <v>0</v>
      </c>
      <c r="F32" s="4">
        <f aca="true" t="shared" si="11" ref="F32:AB32">F31*F$9</f>
        <v>0</v>
      </c>
      <c r="G32" s="4">
        <f t="shared" si="11"/>
        <v>0</v>
      </c>
      <c r="H32" s="4">
        <f t="shared" si="11"/>
        <v>0</v>
      </c>
      <c r="I32" s="4">
        <f t="shared" si="11"/>
        <v>0</v>
      </c>
      <c r="J32" s="4">
        <f t="shared" si="11"/>
        <v>0</v>
      </c>
      <c r="K32" s="4">
        <f t="shared" si="11"/>
        <v>0</v>
      </c>
      <c r="L32" s="4">
        <f t="shared" si="11"/>
        <v>0</v>
      </c>
      <c r="M32" s="4">
        <f t="shared" si="11"/>
        <v>0</v>
      </c>
      <c r="N32" s="4">
        <f t="shared" si="11"/>
        <v>0</v>
      </c>
      <c r="O32" s="4">
        <f t="shared" si="11"/>
        <v>0</v>
      </c>
      <c r="P32" s="4">
        <f t="shared" si="11"/>
        <v>0</v>
      </c>
      <c r="Q32" s="4">
        <f t="shared" si="11"/>
        <v>0</v>
      </c>
      <c r="R32" s="4">
        <f t="shared" si="11"/>
        <v>0</v>
      </c>
      <c r="S32" s="4">
        <f t="shared" si="11"/>
        <v>0</v>
      </c>
      <c r="T32" s="4">
        <f t="shared" si="11"/>
        <v>0</v>
      </c>
      <c r="U32" s="4">
        <f t="shared" si="11"/>
        <v>0</v>
      </c>
      <c r="V32" s="4">
        <f t="shared" si="11"/>
        <v>0</v>
      </c>
      <c r="W32" s="4">
        <f t="shared" si="11"/>
        <v>0</v>
      </c>
      <c r="X32" s="4">
        <f t="shared" si="11"/>
        <v>0</v>
      </c>
      <c r="Y32" s="4">
        <f t="shared" si="11"/>
        <v>0</v>
      </c>
      <c r="Z32" s="4">
        <f t="shared" si="11"/>
        <v>0</v>
      </c>
      <c r="AA32" s="4">
        <f t="shared" si="11"/>
        <v>0</v>
      </c>
      <c r="AB32" s="4">
        <f t="shared" si="11"/>
        <v>0</v>
      </c>
    </row>
    <row r="33" spans="1:28" ht="12.75">
      <c r="A33" s="1">
        <v>28</v>
      </c>
      <c r="B33" s="2"/>
      <c r="C33" s="2" t="s">
        <v>7</v>
      </c>
      <c r="D33" s="4">
        <f>D32</f>
        <v>0</v>
      </c>
      <c r="E33" s="4">
        <f aca="true" t="shared" si="12" ref="E33:AB33">D33+E32</f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</row>
  </sheetData>
  <sheetProtection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Berliner Energieagentur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v.huebner</dc:creator>
  <cp:keywords/>
  <dc:description/>
  <cp:lastModifiedBy>Karin Abrahamsson</cp:lastModifiedBy>
  <cp:lastPrinted>2010-08-05T08:33:37Z</cp:lastPrinted>
  <dcterms:created xsi:type="dcterms:W3CDTF">2009-05-08T11:12:31Z</dcterms:created>
  <dcterms:modified xsi:type="dcterms:W3CDTF">2014-04-08T09:08:00Z</dcterms:modified>
  <cp:category/>
  <cp:version/>
  <cp:contentType/>
  <cp:contentStatus/>
</cp:coreProperties>
</file>